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7196138C-1D18-48A4-AE1B-37953D6484A0}" xr6:coauthVersionLast="47" xr6:coauthVersionMax="47" xr10:uidLastSave="{00000000-0000-0000-0000-000000000000}"/>
  <bookViews>
    <workbookView xWindow="-96" yWindow="-96" windowWidth="18192" windowHeight="11592" tabRatio="683" firstSheet="5" activeTab="8" xr2:uid="{75EC377C-8A36-44C5-ACA1-B7A8A7B4D0F4}"/>
  </bookViews>
  <sheets>
    <sheet name="FY 16-17" sheetId="11" r:id="rId1"/>
    <sheet name="FY 17-18" sheetId="12" r:id="rId2"/>
    <sheet name="FY 18-19" sheetId="13" r:id="rId3"/>
    <sheet name="FY 19-20" sheetId="14" r:id="rId4"/>
    <sheet name="FY 20-21" sheetId="15" r:id="rId5"/>
    <sheet name="FY 21-22" sheetId="16" r:id="rId6"/>
    <sheet name="FY 22-23" sheetId="18" r:id="rId7"/>
    <sheet name="FY 23-24" sheetId="8" r:id="rId8"/>
    <sheet name="FY 24-25" sheetId="9" r:id="rId9"/>
    <sheet name="FY 25-26 " sheetId="21" r:id="rId10"/>
    <sheet name="Budget FY24-25" sheetId="23" r:id="rId11"/>
    <sheet name="VAT 21-24" sheetId="19" r:id="rId12"/>
    <sheet name="VAT 24-25 " sheetId="20" r:id="rId13"/>
    <sheet name="Fund Allocation" sheetId="22" r:id="rId14"/>
  </sheets>
  <definedNames>
    <definedName name="_xlnm._FilterDatabase" localSheetId="8" hidden="1">'FY 24-25'!$A$4:$L$4</definedName>
    <definedName name="_xlnm._FilterDatabase" localSheetId="9" hidden="1">'FY 25-26 '!$A$4:$K$4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9" l="1" a="1"/>
  <c r="N4" i="9" s="1"/>
  <c r="N6" i="9"/>
  <c r="N7" i="9"/>
  <c r="N8" i="9"/>
  <c r="N9" i="9"/>
  <c r="N5" i="9"/>
  <c r="N1" i="9"/>
  <c r="N3" i="9" s="1"/>
  <c r="C5" i="22"/>
  <c r="N2" i="9"/>
  <c r="E29" i="23"/>
  <c r="B29" i="23"/>
  <c r="J26" i="8" l="1"/>
  <c r="I26" i="8"/>
  <c r="I25" i="8"/>
  <c r="J25" i="8"/>
  <c r="J35" i="21"/>
  <c r="I35" i="21"/>
  <c r="J34" i="21"/>
  <c r="I34" i="21"/>
  <c r="J33" i="21"/>
  <c r="I33" i="21"/>
  <c r="J32" i="21"/>
  <c r="I32" i="21"/>
  <c r="J31" i="21"/>
  <c r="I31" i="21"/>
  <c r="J30" i="21"/>
  <c r="I30" i="21"/>
  <c r="J29" i="21"/>
  <c r="I29" i="21"/>
  <c r="J28" i="21"/>
  <c r="I28" i="21"/>
  <c r="J27" i="21"/>
  <c r="I27" i="21"/>
  <c r="J26" i="21"/>
  <c r="I26" i="21"/>
  <c r="J25" i="21"/>
  <c r="I25" i="21"/>
  <c r="J24" i="21"/>
  <c r="I24" i="21"/>
  <c r="J23" i="21"/>
  <c r="I23" i="21"/>
  <c r="J22" i="21"/>
  <c r="I22" i="21"/>
  <c r="J21" i="21"/>
  <c r="I21" i="21"/>
  <c r="J20" i="21"/>
  <c r="I20" i="21"/>
  <c r="J19" i="21"/>
  <c r="I19" i="21"/>
  <c r="J18" i="21"/>
  <c r="I18" i="21"/>
  <c r="J17" i="21"/>
  <c r="I17" i="21"/>
  <c r="J16" i="21"/>
  <c r="I16" i="21"/>
  <c r="J15" i="21"/>
  <c r="I15" i="21"/>
  <c r="J14" i="21"/>
  <c r="I14" i="21"/>
  <c r="J13" i="21"/>
  <c r="I13" i="21"/>
  <c r="J12" i="21"/>
  <c r="I12" i="21"/>
  <c r="J11" i="21"/>
  <c r="I11" i="21"/>
  <c r="J10" i="21"/>
  <c r="I10" i="21"/>
  <c r="H3" i="21"/>
  <c r="G3" i="21"/>
  <c r="L3" i="20"/>
  <c r="K3" i="20" s="1"/>
  <c r="K4" i="20"/>
  <c r="L4" i="20"/>
  <c r="K5" i="20"/>
  <c r="L5" i="20"/>
  <c r="K6" i="20"/>
  <c r="L6" i="20"/>
  <c r="K7" i="20"/>
  <c r="L7" i="20"/>
  <c r="K8" i="20"/>
  <c r="L8" i="20"/>
  <c r="K9" i="20"/>
  <c r="L9" i="20"/>
  <c r="K10" i="20"/>
  <c r="L10" i="20"/>
  <c r="K11" i="20"/>
  <c r="L11" i="20"/>
  <c r="K12" i="20"/>
  <c r="L12" i="20"/>
  <c r="K13" i="20"/>
  <c r="L13" i="20"/>
  <c r="K14" i="20"/>
  <c r="L14" i="20"/>
  <c r="K15" i="20"/>
  <c r="L15" i="20"/>
  <c r="K16" i="20"/>
  <c r="L16" i="20"/>
  <c r="K17" i="20"/>
  <c r="L17" i="20"/>
  <c r="K18" i="20"/>
  <c r="L18" i="20"/>
  <c r="K19" i="20"/>
  <c r="L19" i="20"/>
  <c r="K20" i="20"/>
  <c r="L20" i="20"/>
  <c r="K21" i="20"/>
  <c r="L21" i="20"/>
  <c r="K22" i="20"/>
  <c r="L22" i="20"/>
  <c r="K23" i="20"/>
  <c r="L23" i="20"/>
  <c r="K24" i="20"/>
  <c r="L24" i="20"/>
  <c r="K25" i="20"/>
  <c r="L25" i="20"/>
  <c r="K26" i="20"/>
  <c r="L26" i="20"/>
  <c r="K27" i="20"/>
  <c r="L27" i="20"/>
  <c r="K28" i="20"/>
  <c r="L28" i="20"/>
  <c r="K29" i="20"/>
  <c r="L29" i="20"/>
  <c r="K30" i="20"/>
  <c r="L30" i="20"/>
  <c r="L31" i="20"/>
  <c r="K31" i="20" s="1"/>
  <c r="L2" i="20" l="1"/>
  <c r="K2" i="20"/>
  <c r="J2" i="20"/>
  <c r="L2" i="19"/>
  <c r="K2" i="19"/>
  <c r="J2" i="19"/>
  <c r="I16" i="12"/>
  <c r="I15" i="12"/>
  <c r="I14" i="12"/>
  <c r="I5" i="12"/>
  <c r="I6" i="12" s="1"/>
  <c r="I7" i="12" s="1"/>
  <c r="I8" i="12" s="1"/>
  <c r="I9" i="12" s="1"/>
  <c r="I10" i="12" s="1"/>
  <c r="I11" i="12" s="1"/>
  <c r="I12" i="12" s="1"/>
  <c r="I13" i="12" s="1"/>
  <c r="J15" i="12"/>
  <c r="J14" i="12"/>
  <c r="J13" i="12"/>
  <c r="J12" i="12"/>
  <c r="J11" i="12"/>
  <c r="J10" i="12"/>
  <c r="J9" i="12"/>
  <c r="J8" i="12"/>
  <c r="J7" i="12"/>
  <c r="J6" i="12"/>
  <c r="J5" i="12"/>
  <c r="I15" i="11"/>
  <c r="I6" i="11"/>
  <c r="I7" i="11" s="1"/>
  <c r="I8" i="11" s="1"/>
  <c r="I9" i="11" s="1"/>
  <c r="I10" i="11" s="1"/>
  <c r="I11" i="11" s="1"/>
  <c r="I12" i="11" s="1"/>
  <c r="I13" i="11" s="1"/>
  <c r="I14" i="11" s="1"/>
  <c r="I5" i="11"/>
  <c r="J6" i="11"/>
  <c r="J7" i="11" s="1"/>
  <c r="J8" i="11" s="1"/>
  <c r="J9" i="11" s="1"/>
  <c r="J10" i="11" s="1"/>
  <c r="J11" i="11" s="1"/>
  <c r="J12" i="11" s="1"/>
  <c r="J13" i="11" s="1"/>
  <c r="J14" i="11" s="1"/>
  <c r="J5" i="11"/>
  <c r="J5" i="16"/>
  <c r="G3" i="11"/>
  <c r="H3" i="11"/>
  <c r="I6" i="13"/>
  <c r="J6" i="13"/>
  <c r="I7" i="13"/>
  <c r="I8" i="13" s="1"/>
  <c r="I9" i="13" s="1"/>
  <c r="I10" i="13" s="1"/>
  <c r="I11" i="13" s="1"/>
  <c r="I12" i="13" s="1"/>
  <c r="I13" i="13" s="1"/>
  <c r="I14" i="13" s="1"/>
  <c r="I15" i="13" s="1"/>
  <c r="I16" i="13" s="1"/>
  <c r="J7" i="13"/>
  <c r="J8" i="13" s="1"/>
  <c r="J9" i="13" s="1"/>
  <c r="J10" i="13" s="1"/>
  <c r="J11" i="13" s="1"/>
  <c r="J12" i="13" s="1"/>
  <c r="J13" i="13" s="1"/>
  <c r="J14" i="13" s="1"/>
  <c r="J15" i="13" s="1"/>
  <c r="J16" i="13" s="1"/>
  <c r="J5" i="13"/>
  <c r="I5" i="13"/>
  <c r="J35" i="18"/>
  <c r="I35" i="18"/>
  <c r="J34" i="18"/>
  <c r="I34" i="18"/>
  <c r="J33" i="18"/>
  <c r="I33" i="18"/>
  <c r="J32" i="18"/>
  <c r="I32" i="18"/>
  <c r="J31" i="18"/>
  <c r="I31" i="18"/>
  <c r="J30" i="18"/>
  <c r="I30" i="18"/>
  <c r="J29" i="18"/>
  <c r="I29" i="18"/>
  <c r="J28" i="18"/>
  <c r="I28" i="18"/>
  <c r="J27" i="18"/>
  <c r="I27" i="18"/>
  <c r="J26" i="18"/>
  <c r="I26" i="18"/>
  <c r="J25" i="18"/>
  <c r="I25" i="18"/>
  <c r="J24" i="18"/>
  <c r="I24" i="18"/>
  <c r="J23" i="18"/>
  <c r="I23" i="18"/>
  <c r="J22" i="18"/>
  <c r="I22" i="18"/>
  <c r="H3" i="18"/>
  <c r="J35" i="16"/>
  <c r="I35" i="16"/>
  <c r="J34" i="16"/>
  <c r="I34" i="16"/>
  <c r="J33" i="16"/>
  <c r="I33" i="16"/>
  <c r="J32" i="16"/>
  <c r="J3" i="16" s="1" a="1"/>
  <c r="J3" i="16" s="1"/>
  <c r="J4" i="18" s="1"/>
  <c r="J5" i="18" s="1"/>
  <c r="J6" i="18" s="1"/>
  <c r="J7" i="18" s="1"/>
  <c r="J8" i="18" s="1"/>
  <c r="J9" i="18" s="1"/>
  <c r="J10" i="18" s="1"/>
  <c r="J11" i="18" s="1"/>
  <c r="J12" i="18" s="1"/>
  <c r="J13" i="18" s="1"/>
  <c r="J14" i="18" s="1"/>
  <c r="J15" i="18" s="1"/>
  <c r="J16" i="18" s="1"/>
  <c r="J17" i="18" s="1"/>
  <c r="J18" i="18" s="1"/>
  <c r="J19" i="18" s="1"/>
  <c r="J20" i="18" s="1"/>
  <c r="J21" i="18" s="1"/>
  <c r="I32" i="16"/>
  <c r="J31" i="16"/>
  <c r="I31" i="16"/>
  <c r="J30" i="16"/>
  <c r="I30" i="16"/>
  <c r="J29" i="16"/>
  <c r="I29" i="16"/>
  <c r="J28" i="16"/>
  <c r="I28" i="16"/>
  <c r="J27" i="16"/>
  <c r="I27" i="16"/>
  <c r="J26" i="16"/>
  <c r="I26" i="16"/>
  <c r="J25" i="16"/>
  <c r="I25" i="16"/>
  <c r="J24" i="16"/>
  <c r="I24" i="16"/>
  <c r="J23" i="16"/>
  <c r="I23" i="16"/>
  <c r="J22" i="16"/>
  <c r="I22" i="16"/>
  <c r="J21" i="16"/>
  <c r="I21" i="16"/>
  <c r="J20" i="16"/>
  <c r="I20" i="16"/>
  <c r="J19" i="16"/>
  <c r="I19" i="16"/>
  <c r="J18" i="16"/>
  <c r="I18" i="16"/>
  <c r="J17" i="16"/>
  <c r="I17" i="16"/>
  <c r="J16" i="16"/>
  <c r="I16" i="16"/>
  <c r="J6" i="16"/>
  <c r="J7" i="16" s="1"/>
  <c r="J8" i="16" s="1"/>
  <c r="J9" i="16" s="1"/>
  <c r="J10" i="16" s="1"/>
  <c r="J11" i="16" s="1"/>
  <c r="J12" i="16" s="1"/>
  <c r="J13" i="16" s="1"/>
  <c r="J14" i="16" s="1"/>
  <c r="J15" i="16" s="1"/>
  <c r="H3" i="16"/>
  <c r="J35" i="15"/>
  <c r="I35" i="15"/>
  <c r="J34" i="15"/>
  <c r="I34" i="15"/>
  <c r="J33" i="15"/>
  <c r="I33" i="15"/>
  <c r="J32" i="15"/>
  <c r="I32" i="15"/>
  <c r="J31" i="15"/>
  <c r="I31" i="15"/>
  <c r="J30" i="15"/>
  <c r="I30" i="15"/>
  <c r="J29" i="15"/>
  <c r="I29" i="15"/>
  <c r="J28" i="15"/>
  <c r="I28" i="15"/>
  <c r="J27" i="15"/>
  <c r="I27" i="15"/>
  <c r="J26" i="15"/>
  <c r="I26" i="15"/>
  <c r="J25" i="15"/>
  <c r="I25" i="15"/>
  <c r="J24" i="15"/>
  <c r="I24" i="15"/>
  <c r="J23" i="15"/>
  <c r="I23" i="15"/>
  <c r="J22" i="15"/>
  <c r="I22" i="15"/>
  <c r="J21" i="15"/>
  <c r="I21" i="15"/>
  <c r="J20" i="15"/>
  <c r="I20" i="15"/>
  <c r="J19" i="15"/>
  <c r="I19" i="15"/>
  <c r="J18" i="15"/>
  <c r="I18" i="15"/>
  <c r="J17" i="15"/>
  <c r="I17" i="15"/>
  <c r="J16" i="15"/>
  <c r="I16" i="15"/>
  <c r="J15" i="15"/>
  <c r="I15" i="15"/>
  <c r="J14" i="15"/>
  <c r="I14" i="15"/>
  <c r="J13" i="15"/>
  <c r="I13" i="15"/>
  <c r="J12" i="15"/>
  <c r="I12" i="15"/>
  <c r="J11" i="15"/>
  <c r="I11" i="15"/>
  <c r="H3" i="15"/>
  <c r="J35" i="14"/>
  <c r="I35" i="14"/>
  <c r="J34" i="14"/>
  <c r="I34" i="14"/>
  <c r="J33" i="14"/>
  <c r="I33" i="14"/>
  <c r="J32" i="14"/>
  <c r="I32" i="14"/>
  <c r="J31" i="14"/>
  <c r="I31" i="14"/>
  <c r="J30" i="14"/>
  <c r="I30" i="14"/>
  <c r="J29" i="14"/>
  <c r="I29" i="14"/>
  <c r="J28" i="14"/>
  <c r="I28" i="14"/>
  <c r="J27" i="14"/>
  <c r="I27" i="14"/>
  <c r="J26" i="14"/>
  <c r="I26" i="14"/>
  <c r="J25" i="14"/>
  <c r="I25" i="14"/>
  <c r="J24" i="14"/>
  <c r="I24" i="14"/>
  <c r="J23" i="14"/>
  <c r="I23" i="14"/>
  <c r="J22" i="14"/>
  <c r="I22" i="14"/>
  <c r="J21" i="14"/>
  <c r="I21" i="14"/>
  <c r="J20" i="14"/>
  <c r="I20" i="14"/>
  <c r="J19" i="14"/>
  <c r="I19" i="14"/>
  <c r="J18" i="14"/>
  <c r="I18" i="14"/>
  <c r="J17" i="14"/>
  <c r="I17" i="14"/>
  <c r="H3" i="14"/>
  <c r="J35" i="13"/>
  <c r="I35" i="13"/>
  <c r="J34" i="13"/>
  <c r="I34" i="13"/>
  <c r="J33" i="13"/>
  <c r="I33" i="13"/>
  <c r="J32" i="13"/>
  <c r="I32" i="13"/>
  <c r="J31" i="13"/>
  <c r="I31" i="13"/>
  <c r="J30" i="13"/>
  <c r="I30" i="13"/>
  <c r="J29" i="13"/>
  <c r="I29" i="13"/>
  <c r="J28" i="13"/>
  <c r="I28" i="13"/>
  <c r="J27" i="13"/>
  <c r="I27" i="13"/>
  <c r="J26" i="13"/>
  <c r="I26" i="13"/>
  <c r="J25" i="13"/>
  <c r="I25" i="13"/>
  <c r="J24" i="13"/>
  <c r="I24" i="13"/>
  <c r="J23" i="13"/>
  <c r="I23" i="13"/>
  <c r="J22" i="13"/>
  <c r="I22" i="13"/>
  <c r="J21" i="13"/>
  <c r="I21" i="13"/>
  <c r="J20" i="13"/>
  <c r="I20" i="13"/>
  <c r="J19" i="13"/>
  <c r="I19" i="13"/>
  <c r="J18" i="13"/>
  <c r="I18" i="13"/>
  <c r="H3" i="13"/>
  <c r="G3" i="13"/>
  <c r="J33" i="12"/>
  <c r="I33" i="12"/>
  <c r="J32" i="12"/>
  <c r="I32" i="12"/>
  <c r="J31" i="12"/>
  <c r="I31" i="12"/>
  <c r="J30" i="12"/>
  <c r="I30" i="12"/>
  <c r="J29" i="12"/>
  <c r="I29" i="12"/>
  <c r="J28" i="12"/>
  <c r="I28" i="12"/>
  <c r="J27" i="12"/>
  <c r="I27" i="12"/>
  <c r="J26" i="12"/>
  <c r="I26" i="12"/>
  <c r="J25" i="12"/>
  <c r="I25" i="12"/>
  <c r="J24" i="12"/>
  <c r="I24" i="12"/>
  <c r="J23" i="12"/>
  <c r="I23" i="12"/>
  <c r="J22" i="12"/>
  <c r="I22" i="12"/>
  <c r="J21" i="12"/>
  <c r="I21" i="12"/>
  <c r="J20" i="12"/>
  <c r="I20" i="12"/>
  <c r="J19" i="12"/>
  <c r="I19" i="12"/>
  <c r="J18" i="12"/>
  <c r="I18" i="12"/>
  <c r="J17" i="12"/>
  <c r="I17" i="12"/>
  <c r="J16" i="12"/>
  <c r="J4" i="12"/>
  <c r="H3" i="12"/>
  <c r="G3" i="12"/>
  <c r="J35" i="11"/>
  <c r="I35" i="11"/>
  <c r="J34" i="11"/>
  <c r="I34" i="11"/>
  <c r="J33" i="11"/>
  <c r="I33" i="11"/>
  <c r="J32" i="11"/>
  <c r="I32" i="11"/>
  <c r="J31" i="11"/>
  <c r="I31" i="11"/>
  <c r="J30" i="11"/>
  <c r="I30" i="11"/>
  <c r="J29" i="11"/>
  <c r="I29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9" i="11"/>
  <c r="I19" i="11"/>
  <c r="J18" i="11"/>
  <c r="I18" i="11"/>
  <c r="J17" i="11"/>
  <c r="I17" i="11"/>
  <c r="J16" i="11"/>
  <c r="I16" i="11"/>
  <c r="J15" i="11"/>
  <c r="J4" i="11"/>
  <c r="K34" i="9"/>
  <c r="J34" i="9"/>
  <c r="K33" i="9"/>
  <c r="J33" i="9"/>
  <c r="K32" i="9"/>
  <c r="J32" i="9"/>
  <c r="K31" i="9"/>
  <c r="J31" i="9"/>
  <c r="K30" i="9"/>
  <c r="J30" i="9"/>
  <c r="K29" i="9"/>
  <c r="J29" i="9"/>
  <c r="K28" i="9"/>
  <c r="J28" i="9"/>
  <c r="K27" i="9"/>
  <c r="J27" i="9"/>
  <c r="K26" i="9"/>
  <c r="J26" i="9"/>
  <c r="K25" i="9"/>
  <c r="J25" i="9"/>
  <c r="K24" i="9"/>
  <c r="J24" i="9"/>
  <c r="K23" i="9"/>
  <c r="J23" i="9"/>
  <c r="K22" i="9"/>
  <c r="J22" i="9"/>
  <c r="K21" i="9"/>
  <c r="J21" i="9"/>
  <c r="K20" i="9"/>
  <c r="J20" i="9"/>
  <c r="K19" i="9"/>
  <c r="J19" i="9"/>
  <c r="K18" i="9"/>
  <c r="J18" i="9"/>
  <c r="K17" i="9"/>
  <c r="J17" i="9"/>
  <c r="K16" i="9"/>
  <c r="J16" i="9"/>
  <c r="K15" i="9"/>
  <c r="J15" i="9"/>
  <c r="I3" i="9"/>
  <c r="J32" i="8"/>
  <c r="I32" i="8"/>
  <c r="J31" i="8"/>
  <c r="I31" i="8"/>
  <c r="J30" i="8"/>
  <c r="I30" i="8"/>
  <c r="J29" i="8"/>
  <c r="I29" i="8"/>
  <c r="J28" i="8"/>
  <c r="I28" i="8"/>
  <c r="J27" i="8"/>
  <c r="I27" i="8"/>
  <c r="H3" i="8"/>
  <c r="G3" i="8"/>
  <c r="I3" i="11" l="1" a="1"/>
  <c r="I3" i="11" s="1"/>
  <c r="J3" i="11" a="1"/>
  <c r="J3" i="11" s="1"/>
  <c r="I3" i="12" a="1"/>
  <c r="I3" i="12" s="1"/>
  <c r="J3" i="12" a="1"/>
  <c r="J3" i="12" s="1"/>
  <c r="J3" i="18" a="1"/>
  <c r="J3" i="18" s="1"/>
  <c r="J4" i="8" s="1"/>
  <c r="J5" i="8" s="1"/>
  <c r="J6" i="8" s="1"/>
  <c r="J7" i="8" s="1"/>
  <c r="J8" i="8" s="1"/>
  <c r="J9" i="8" s="1"/>
  <c r="J10" i="8" s="1"/>
  <c r="J11" i="8" s="1"/>
  <c r="J12" i="8" s="1"/>
  <c r="J13" i="8" s="1"/>
  <c r="J14" i="8" s="1"/>
  <c r="J15" i="8" s="1"/>
  <c r="J16" i="8" s="1"/>
  <c r="J17" i="8" s="1"/>
  <c r="J18" i="8" s="1"/>
  <c r="J19" i="8" s="1"/>
  <c r="J20" i="8" s="1"/>
  <c r="G3" i="14"/>
  <c r="I3" i="13" a="1"/>
  <c r="I3" i="13" s="1"/>
  <c r="I4" i="14" s="1"/>
  <c r="I5" i="14" s="1"/>
  <c r="I6" i="14" s="1"/>
  <c r="I7" i="14" s="1"/>
  <c r="I8" i="14" s="1"/>
  <c r="I9" i="14" s="1"/>
  <c r="I10" i="14" s="1"/>
  <c r="I11" i="14" s="1"/>
  <c r="I12" i="14" s="1"/>
  <c r="I13" i="14" s="1"/>
  <c r="I14" i="14" s="1"/>
  <c r="I15" i="14" s="1"/>
  <c r="I16" i="14" s="1"/>
  <c r="J3" i="13" l="1" a="1"/>
  <c r="J3" i="13" s="1"/>
  <c r="J4" i="14" s="1"/>
  <c r="J5" i="14" s="1"/>
  <c r="J6" i="14" s="1"/>
  <c r="J7" i="14" s="1"/>
  <c r="J8" i="14" s="1"/>
  <c r="J9" i="14" s="1"/>
  <c r="J10" i="14" s="1"/>
  <c r="J11" i="14" s="1"/>
  <c r="J12" i="14" s="1"/>
  <c r="J13" i="14" s="1"/>
  <c r="J14" i="14" s="1"/>
  <c r="J15" i="14" s="1"/>
  <c r="J16" i="14" s="1"/>
  <c r="G3" i="15"/>
  <c r="J21" i="8" l="1"/>
  <c r="J22" i="8" s="1"/>
  <c r="J23" i="8" s="1"/>
  <c r="J24" i="8" s="1"/>
  <c r="I3" i="14" a="1"/>
  <c r="I3" i="14" s="1"/>
  <c r="I4" i="15" s="1"/>
  <c r="J3" i="14" a="1"/>
  <c r="J3" i="14" s="1"/>
  <c r="G3" i="16"/>
  <c r="J4" i="15" l="1"/>
  <c r="J5" i="15" s="1"/>
  <c r="J6" i="15" s="1"/>
  <c r="J7" i="15" s="1"/>
  <c r="J8" i="15" s="1"/>
  <c r="I5" i="15"/>
  <c r="I6" i="15" s="1"/>
  <c r="I7" i="15" s="1"/>
  <c r="I8" i="15" s="1"/>
  <c r="I9" i="15" s="1"/>
  <c r="I10" i="15" s="1"/>
  <c r="G3" i="18"/>
  <c r="J9" i="15" l="1"/>
  <c r="J10" i="15" s="1"/>
  <c r="I3" i="15" s="1" a="1"/>
  <c r="I3" i="15" s="1"/>
  <c r="I4" i="16" s="1"/>
  <c r="I5" i="16" s="1"/>
  <c r="I6" i="16" s="1"/>
  <c r="I7" i="16" s="1"/>
  <c r="I8" i="16" s="1"/>
  <c r="I9" i="16" s="1"/>
  <c r="I10" i="16" s="1"/>
  <c r="I11" i="16" s="1"/>
  <c r="I12" i="16" s="1"/>
  <c r="I13" i="16" s="1"/>
  <c r="I14" i="16" s="1"/>
  <c r="I15" i="16" s="1"/>
  <c r="I3" i="16" s="1" a="1"/>
  <c r="I3" i="16" s="1"/>
  <c r="I4" i="18" s="1"/>
  <c r="I5" i="18" s="1"/>
  <c r="I6" i="18" s="1"/>
  <c r="I7" i="18" s="1"/>
  <c r="I8" i="18" s="1"/>
  <c r="I9" i="18" s="1"/>
  <c r="I10" i="18" s="1"/>
  <c r="I11" i="18" s="1"/>
  <c r="I12" i="18" s="1"/>
  <c r="I13" i="18" s="1"/>
  <c r="I14" i="18" s="1"/>
  <c r="I15" i="18" s="1"/>
  <c r="I16" i="18" s="1"/>
  <c r="I17" i="18" s="1"/>
  <c r="I18" i="18" s="1"/>
  <c r="I19" i="18" s="1"/>
  <c r="I20" i="18" s="1"/>
  <c r="I21" i="18" s="1"/>
  <c r="I3" i="18" s="1" a="1"/>
  <c r="I3" i="18" s="1"/>
  <c r="J3" i="15" a="1"/>
  <c r="J3" i="15" s="1"/>
  <c r="I4" i="8" l="1"/>
  <c r="I5" i="8" s="1"/>
  <c r="I6" i="8" s="1"/>
  <c r="I7" i="8" s="1"/>
  <c r="I8" i="8" s="1"/>
  <c r="I9" i="8" s="1"/>
  <c r="I10" i="8" s="1"/>
  <c r="I11" i="8" s="1"/>
  <c r="I12" i="8" s="1"/>
  <c r="I13" i="8" s="1"/>
  <c r="I14" i="8" s="1"/>
  <c r="I15" i="8" s="1"/>
  <c r="I16" i="8" s="1"/>
  <c r="I17" i="8" s="1"/>
  <c r="I18" i="8" s="1"/>
  <c r="I19" i="8" s="1"/>
  <c r="I20" i="8" s="1"/>
  <c r="J3" i="8" l="1" a="1"/>
  <c r="J3" i="8" s="1"/>
  <c r="K4" i="9" s="1"/>
  <c r="K5" i="9" s="1"/>
  <c r="K6" i="9" s="1"/>
  <c r="K7" i="9" s="1"/>
  <c r="K8" i="9" s="1"/>
  <c r="K9" i="9" s="1"/>
  <c r="K10" i="9" l="1"/>
  <c r="K11" i="9" s="1"/>
  <c r="K12" i="9" s="1"/>
  <c r="K13" i="9" s="1"/>
  <c r="K14" i="9" s="1"/>
  <c r="I21" i="8"/>
  <c r="I22" i="8" s="1"/>
  <c r="I23" i="8" s="1"/>
  <c r="I24" i="8" s="1"/>
  <c r="I3" i="8" a="1"/>
  <c r="I3" i="8" s="1"/>
  <c r="J4" i="9" s="1"/>
  <c r="J5" i="9" s="1"/>
  <c r="J6" i="9" s="1"/>
  <c r="J7" i="9" s="1"/>
  <c r="J8" i="9" s="1"/>
  <c r="J9" i="9" s="1"/>
  <c r="J10" i="9" l="1"/>
  <c r="J11" i="9" s="1"/>
  <c r="J12" i="9" s="1"/>
  <c r="J13" i="9" s="1"/>
  <c r="J14" i="9" s="1"/>
  <c r="H3" i="9"/>
  <c r="K3" i="9" l="1" a="1"/>
  <c r="K3" i="9" s="1"/>
  <c r="J4" i="21" s="1"/>
  <c r="J3" i="9" a="1"/>
  <c r="J3" i="9" s="1"/>
  <c r="I4" i="21" s="1"/>
  <c r="I3" i="21" l="1" a="1"/>
  <c r="I3" i="21" s="1"/>
  <c r="J3" i="21" a="1"/>
  <c r="J3" i="2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<sst xmlns="http://schemas.openxmlformats.org/spreadsheetml/2006/main" count="657" uniqueCount="213">
  <si>
    <t>Date</t>
  </si>
  <si>
    <t>Cheque No</t>
  </si>
  <si>
    <t>Receipt No</t>
  </si>
  <si>
    <t xml:space="preserve">Minuted </t>
  </si>
  <si>
    <t>Details</t>
  </si>
  <si>
    <t>Income</t>
  </si>
  <si>
    <t>Balance</t>
  </si>
  <si>
    <t>Notes</t>
  </si>
  <si>
    <t>DD</t>
  </si>
  <si>
    <t>n/a</t>
  </si>
  <si>
    <t>ICO fee ref ZA110794</t>
  </si>
  <si>
    <t>paid since 2015. See website. Requirement</t>
  </si>
  <si>
    <t>Giro</t>
  </si>
  <si>
    <t>FY2223-15</t>
  </si>
  <si>
    <t>Precept (Ryedale DC) ref 00022758</t>
  </si>
  <si>
    <t>FY2223-2</t>
  </si>
  <si>
    <t>NYCC (Training New PC Clerk)</t>
  </si>
  <si>
    <t>See 110422 section 3a</t>
  </si>
  <si>
    <t>FY2223-1</t>
  </si>
  <si>
    <t>Hire of Leavening Reading Room for PC meeting</t>
  </si>
  <si>
    <t>FY2223-3</t>
  </si>
  <si>
    <t>090522 AGM</t>
  </si>
  <si>
    <t>See 090522AGM section 3e</t>
  </si>
  <si>
    <t>FY2223-4</t>
  </si>
  <si>
    <t>YLCA Annual Membership</t>
  </si>
  <si>
    <t>See 180722 Section 2b</t>
  </si>
  <si>
    <t>FY2223-5</t>
  </si>
  <si>
    <t>J Green (Clerk’s Pay – 1/09/21 to 31/08/22</t>
  </si>
  <si>
    <t>See 180722 Section 2c</t>
  </si>
  <si>
    <t>200921/ 180722</t>
  </si>
  <si>
    <t>Mr Day/Village Maintenance</t>
  </si>
  <si>
    <t>See 180722 Section 2c and 220921 Section 4</t>
  </si>
  <si>
    <t>FY2223-6</t>
  </si>
  <si>
    <t>FY2223-8</t>
  </si>
  <si>
    <t>FY2233-10</t>
  </si>
  <si>
    <t>Ryedale District Council (Dog Bins x 4)</t>
  </si>
  <si>
    <t>See 110422 Section 4g, 180722 Section 2c</t>
  </si>
  <si>
    <t>FY2223-11</t>
  </si>
  <si>
    <t>FY2223-13</t>
  </si>
  <si>
    <t>J Green YLCA training</t>
  </si>
  <si>
    <t>See 060223 Section 3d</t>
  </si>
  <si>
    <t>FY2223-14</t>
  </si>
  <si>
    <t>See 060223 Section 3e</t>
  </si>
  <si>
    <t>See 060223 Section 3c</t>
  </si>
  <si>
    <t>Arthur Gallagher Insurance</t>
  </si>
  <si>
    <t>need to query - this has gone up 3 fold</t>
  </si>
  <si>
    <t>Direct Credit Tees Valley</t>
  </si>
  <si>
    <t>Came and Co Insurance</t>
  </si>
  <si>
    <t>ICO Fee</t>
  </si>
  <si>
    <t>Precept (Ryedale DC)</t>
  </si>
  <si>
    <t>FY2122-1</t>
  </si>
  <si>
    <t>Came &amp; Co Insurance</t>
  </si>
  <si>
    <t>FY2122-3</t>
  </si>
  <si>
    <t>YLCA Membership</t>
  </si>
  <si>
    <t>FY2122-8</t>
  </si>
  <si>
    <t>Energy Oasis ECO</t>
  </si>
  <si>
    <t>Buro Happold ECO</t>
  </si>
  <si>
    <t>P K F Littlejohn (Annual Return/Audit)</t>
  </si>
  <si>
    <t>Hire of Leavening Reading Room</t>
  </si>
  <si>
    <t>J Green (Clerk’s Pay – 01/09/22 to 31/12/23)</t>
  </si>
  <si>
    <t>Website/ Email subscription</t>
  </si>
  <si>
    <t>Elkerlodge Bookkeeping</t>
  </si>
  <si>
    <t>Barclays compensation for poor service</t>
  </si>
  <si>
    <t>Hire Leavening Reading Room for PC meeting x2</t>
  </si>
  <si>
    <t>Hire Leavening Reading Room for PC Meeting</t>
  </si>
  <si>
    <t>Hire Leavening Reading Room for PC meeting</t>
  </si>
  <si>
    <t>Hire Leavening Methodist Hall for PC meeting</t>
  </si>
  <si>
    <t>First Aid Training (held on 1/08/22 for Training</t>
  </si>
  <si>
    <t xml:space="preserve">Date Cheque Written </t>
  </si>
  <si>
    <t>Balance At Bank</t>
  </si>
  <si>
    <t>Y</t>
  </si>
  <si>
    <t>N</t>
  </si>
  <si>
    <t>Expenses</t>
  </si>
  <si>
    <t xml:space="preserve"> Cleared At Bank</t>
  </si>
  <si>
    <t>Hire of Westow C. Pavilion (1st Aid Training)</t>
  </si>
  <si>
    <t xml:space="preserve">Balance Brought B/F from Previous  Year =  </t>
  </si>
  <si>
    <t>Year Totals</t>
  </si>
  <si>
    <t>FY 2016-2017</t>
  </si>
  <si>
    <t>FY 2017-2018</t>
  </si>
  <si>
    <t>FY 2018-2019</t>
  </si>
  <si>
    <t>FY 2019-2020</t>
  </si>
  <si>
    <t>FY 2020-2021</t>
  </si>
  <si>
    <t>FY 2021-2022</t>
  </si>
  <si>
    <t>FY 2022-2023</t>
  </si>
  <si>
    <t>FY 2023-2024</t>
  </si>
  <si>
    <t>FY 2024-2025</t>
  </si>
  <si>
    <t>060223</t>
  </si>
  <si>
    <t>FY2223-16</t>
  </si>
  <si>
    <t>FY2223-17</t>
  </si>
  <si>
    <t>tbc</t>
  </si>
  <si>
    <t>Parish Council Insurance (Came &amp; Co)</t>
  </si>
  <si>
    <t>Audit Fee (PK Littlejohn)</t>
  </si>
  <si>
    <t>Precept from Ryedale District Council</t>
  </si>
  <si>
    <t>00022758</t>
  </si>
  <si>
    <t>Methodist Trust Hall Hire</t>
  </si>
  <si>
    <t>100162</t>
  </si>
  <si>
    <t>Methodist Trust Hall Hire (2 Sessions)</t>
  </si>
  <si>
    <t>Payroll</t>
  </si>
  <si>
    <t>Data Protection Registrar</t>
  </si>
  <si>
    <t>Defibrillator Units</t>
  </si>
  <si>
    <t xml:space="preserve">Repairs to Scrayingham Kiosk (Broken Pane) </t>
  </si>
  <si>
    <t>Defibrillator Training</t>
  </si>
  <si>
    <t>Westow Cricket Club Hall Hire for Defibrillator Training</t>
  </si>
  <si>
    <t>Defibrillator Signs for the Scrayingham Kiosk</t>
  </si>
  <si>
    <t>Electrical Work on Scrayingham Kiosk (WD Stephens)</t>
  </si>
  <si>
    <t>Lottery Funding for Defibrillator Scheme</t>
  </si>
  <si>
    <t>PKF Littlejohn fines (non-submitted AGARS)</t>
  </si>
  <si>
    <t>100235</t>
  </si>
  <si>
    <t>Primary Care Supplies/ (Defib consumables)</t>
  </si>
  <si>
    <t>PKF Littlejohn fees (AGAR submission F22/23)</t>
  </si>
  <si>
    <t>y</t>
  </si>
  <si>
    <t>100237</t>
  </si>
  <si>
    <t>100236</t>
  </si>
  <si>
    <t>Zurich insurance</t>
  </si>
  <si>
    <t>100238</t>
  </si>
  <si>
    <t>100239</t>
  </si>
  <si>
    <t>100240</t>
  </si>
  <si>
    <t>050623</t>
  </si>
  <si>
    <t>PKF Littlejohn fees (non-submitted AGAR for FY21/22)</t>
  </si>
  <si>
    <t xml:space="preserve">Balance B/F from Previous  Year =  </t>
  </si>
  <si>
    <t>Hasn't been cashed in</t>
  </si>
  <si>
    <t>041223</t>
  </si>
  <si>
    <t>Hire Leavening Methodist Hall for PC meeting x3</t>
  </si>
  <si>
    <t>Purchase 2x plaswood benches Leppington W Wood</t>
  </si>
  <si>
    <t>100241</t>
  </si>
  <si>
    <t>050224</t>
  </si>
  <si>
    <t>Website/ Email subscription (April-April) Webador</t>
  </si>
  <si>
    <t>100242</t>
  </si>
  <si>
    <t>100243</t>
  </si>
  <si>
    <t>Only to be used as agreed with Cllr Goodrick</t>
  </si>
  <si>
    <t>FY2324-1</t>
  </si>
  <si>
    <t>FY2324-2</t>
  </si>
  <si>
    <t>FY2324-3</t>
  </si>
  <si>
    <t>FY2324-4</t>
  </si>
  <si>
    <t>FY2324-5</t>
  </si>
  <si>
    <t>FY2324-6</t>
  </si>
  <si>
    <t>FY2324-7</t>
  </si>
  <si>
    <t>FY2324-8</t>
  </si>
  <si>
    <t>FY2324-9</t>
  </si>
  <si>
    <t>FY2324-10</t>
  </si>
  <si>
    <t>Bacs</t>
  </si>
  <si>
    <t>190423</t>
  </si>
  <si>
    <t>AGM 150523</t>
  </si>
  <si>
    <t>040923</t>
  </si>
  <si>
    <t>041223/ 050224</t>
  </si>
  <si>
    <t>Have not received a receipt from ylca, but still have membership and money taken.</t>
  </si>
  <si>
    <t>100244</t>
  </si>
  <si>
    <t xml:space="preserve">Hire Leavening Methodist Hall for PC meeting  </t>
  </si>
  <si>
    <t>n</t>
  </si>
  <si>
    <t>BACS</t>
  </si>
  <si>
    <t>North Yorkshire Council (Precept)</t>
  </si>
  <si>
    <t>Locality Grant from North Yorks Council ref 10086737 BGC</t>
  </si>
  <si>
    <t>Precept (North York DC) Ref 873824 BGC</t>
  </si>
  <si>
    <t>To</t>
  </si>
  <si>
    <t>Vat No</t>
  </si>
  <si>
    <t>Scrayingham Parish Council</t>
  </si>
  <si>
    <t>Webador Web &amp; Email</t>
  </si>
  <si>
    <t>Supplier and Description</t>
  </si>
  <si>
    <t>100233</t>
  </si>
  <si>
    <t>Write Off Cheque No 100233 (8 Feb 23)</t>
  </si>
  <si>
    <t>Date Cleared</t>
  </si>
  <si>
    <t>Chq Date</t>
  </si>
  <si>
    <t>Chq No</t>
  </si>
  <si>
    <t>Totals</t>
  </si>
  <si>
    <t>VAT</t>
  </si>
  <si>
    <t>Gross</t>
  </si>
  <si>
    <t>Net</t>
  </si>
  <si>
    <t>VAT (20%)</t>
  </si>
  <si>
    <t>No bank transaction.</t>
  </si>
  <si>
    <t>Description</t>
  </si>
  <si>
    <t>Purpose</t>
  </si>
  <si>
    <t>Locality Grant received 26/02/24</t>
  </si>
  <si>
    <t>To be spent as per Cllr Caroline Goodrick, for training/ event.</t>
  </si>
  <si>
    <t>Flooding, Scrayingham</t>
  </si>
  <si>
    <t>Amount (£)</t>
  </si>
  <si>
    <t>May be required for match funding of locality grant for flooding if issued</t>
  </si>
  <si>
    <t>Bal</t>
  </si>
  <si>
    <t xml:space="preserve">Hire Leavening Methodist Hall for PC meeting </t>
  </si>
  <si>
    <t>Minuted</t>
  </si>
  <si>
    <t>100245</t>
  </si>
  <si>
    <t>100246</t>
  </si>
  <si>
    <t>100247</t>
  </si>
  <si>
    <t>Code</t>
  </si>
  <si>
    <t>B</t>
  </si>
  <si>
    <t>Ryedale District Council Precept 2023-2024</t>
  </si>
  <si>
    <t>Proposed Precept for 2024/2025 to be increased to £1800 to cover budget</t>
  </si>
  <si>
    <t>Annual Recurrent/ Expected Outgoings</t>
  </si>
  <si>
    <t>Paid</t>
  </si>
  <si>
    <t>12 months of Parish Clerk costs (Assumes appointment of clerk)</t>
  </si>
  <si>
    <t>Clerk/ RFO duties will be assumed by Chair and reviewed every 6 months</t>
  </si>
  <si>
    <t>Payroll processing (Assumes appointment of clerk)</t>
  </si>
  <si>
    <t>Parish Council Insurance</t>
  </si>
  <si>
    <t xml:space="preserve">Based on an expected average £ increase of 15% </t>
  </si>
  <si>
    <t xml:space="preserve">Hire of Methodist Hall, Leavening </t>
  </si>
  <si>
    <t>Based on 5 scheduled meetings.</t>
  </si>
  <si>
    <t>One in budget for additional meeting if needed.</t>
  </si>
  <si>
    <t>Data Protection Act subscription (Direct Debit) (ICO Fee)</t>
  </si>
  <si>
    <t>Membership of YLCA</t>
  </si>
  <si>
    <t xml:space="preserve">Defibrillator inc electricity costs &amp; asset maintenance </t>
  </si>
  <si>
    <t xml:space="preserve">   </t>
  </si>
  <si>
    <t xml:space="preserve">Website/ email hosting costs </t>
  </si>
  <si>
    <t>Clerk's expenses</t>
  </si>
  <si>
    <t>Internal Auditor</t>
  </si>
  <si>
    <t>Confirmed fee</t>
  </si>
  <si>
    <t>District Auditor</t>
  </si>
  <si>
    <t>Charitable donations (none)</t>
  </si>
  <si>
    <t>Other</t>
  </si>
  <si>
    <t>Total</t>
  </si>
  <si>
    <t>Actual Bank Balance</t>
  </si>
  <si>
    <t>Scrayingham Parish Council -  Approved Budget 2024-2025</t>
  </si>
  <si>
    <t>Budget/Allocation Balance for YearRemaining</t>
  </si>
  <si>
    <t>Budget/Allocation Total for Year</t>
  </si>
  <si>
    <t>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</si>
</sst>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dd\-mmm\-yyyy"/>
    <numFmt numFmtId="166" formatCode="&quot;£&quot;#,##0.00;[Red]&quot;£&quot;#,##0.00"/>
  </numFmts>
  <fonts count="2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rgb="FFFF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ck">
        <color rgb="FFFF0000"/>
      </top>
      <bottom style="double">
        <color auto="1"/>
      </bottom>
      <diagonal/>
    </border>
    <border>
      <left/>
      <right style="medium">
        <color indexed="64"/>
      </right>
      <top style="thick">
        <color rgb="FFFF0000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/>
    <xf numFmtId="165" fontId="2" fillId="0" borderId="0" xfId="0" applyNumberFormat="1" applyFont="1"/>
    <xf numFmtId="165" fontId="1" fillId="0" borderId="0" xfId="0" applyNumberFormat="1" applyFont="1"/>
    <xf numFmtId="165" fontId="0" fillId="0" borderId="0" xfId="0" applyNumberFormat="1"/>
    <xf numFmtId="8" fontId="1" fillId="0" borderId="0" xfId="0" applyNumberFormat="1" applyFont="1" applyAlignment="1">
      <alignment horizontal="right"/>
    </xf>
    <xf numFmtId="15" fontId="2" fillId="0" borderId="0" xfId="0" applyNumberFormat="1" applyFont="1"/>
    <xf numFmtId="15" fontId="1" fillId="0" borderId="0" xfId="0" applyNumberFormat="1" applyFont="1"/>
    <xf numFmtId="8" fontId="2" fillId="0" borderId="0" xfId="0" applyNumberFormat="1" applyFont="1" applyAlignment="1">
      <alignment horizontal="right"/>
    </xf>
    <xf numFmtId="0" fontId="7" fillId="0" borderId="0" xfId="0" applyFon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8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7" fontId="1" fillId="0" borderId="5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/>
    </xf>
    <xf numFmtId="7" fontId="10" fillId="0" borderId="0" xfId="0" applyNumberFormat="1" applyFont="1" applyAlignment="1">
      <alignment horizontal="right" vertical="center"/>
    </xf>
    <xf numFmtId="7" fontId="10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/>
    </xf>
    <xf numFmtId="15" fontId="2" fillId="2" borderId="0" xfId="0" applyNumberFormat="1" applyFont="1" applyFill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3" borderId="0" xfId="0" applyFill="1"/>
    <xf numFmtId="165" fontId="1" fillId="0" borderId="6" xfId="0" applyNumberFormat="1" applyFont="1" applyBorder="1" applyAlignment="1">
      <alignment horizontal="center" vertical="center" wrapText="1"/>
    </xf>
    <xf numFmtId="15" fontId="1" fillId="0" borderId="6" xfId="0" applyNumberFormat="1" applyFont="1" applyBorder="1"/>
    <xf numFmtId="165" fontId="0" fillId="0" borderId="6" xfId="0" applyNumberFormat="1" applyBorder="1"/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/>
    <xf numFmtId="0" fontId="0" fillId="0" borderId="7" xfId="0" applyBorder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8" fontId="2" fillId="0" borderId="12" xfId="0" applyNumberFormat="1" applyFont="1" applyBorder="1" applyAlignment="1">
      <alignment horizontal="right"/>
    </xf>
    <xf numFmtId="7" fontId="5" fillId="0" borderId="13" xfId="0" applyNumberFormat="1" applyFont="1" applyBorder="1"/>
    <xf numFmtId="7" fontId="10" fillId="0" borderId="13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/>
    </xf>
    <xf numFmtId="0" fontId="11" fillId="0" borderId="0" xfId="0" applyFont="1"/>
    <xf numFmtId="7" fontId="1" fillId="0" borderId="0" xfId="0" applyNumberFormat="1" applyFont="1" applyAlignment="1">
      <alignment horizontal="right"/>
    </xf>
    <xf numFmtId="164" fontId="5" fillId="0" borderId="14" xfId="0" applyNumberFormat="1" applyFont="1" applyBorder="1" applyAlignment="1">
      <alignment horizontal="center"/>
    </xf>
    <xf numFmtId="15" fontId="1" fillId="0" borderId="15" xfId="0" applyNumberFormat="1" applyFont="1" applyBorder="1"/>
    <xf numFmtId="49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5" xfId="0" applyFont="1" applyBorder="1"/>
    <xf numFmtId="15" fontId="1" fillId="0" borderId="20" xfId="0" applyNumberFormat="1" applyFont="1" applyBorder="1"/>
    <xf numFmtId="0" fontId="2" fillId="0" borderId="22" xfId="0" applyFont="1" applyBorder="1"/>
    <xf numFmtId="8" fontId="9" fillId="0" borderId="21" xfId="0" applyNumberFormat="1" applyFont="1" applyBorder="1" applyAlignment="1">
      <alignment horizontal="center"/>
    </xf>
    <xf numFmtId="7" fontId="10" fillId="0" borderId="19" xfId="0" applyNumberFormat="1" applyFont="1" applyBorder="1" applyAlignment="1">
      <alignment horizontal="center" vertical="center"/>
    </xf>
    <xf numFmtId="8" fontId="9" fillId="0" borderId="18" xfId="0" applyNumberFormat="1" applyFont="1" applyBorder="1" applyAlignment="1">
      <alignment horizontal="center"/>
    </xf>
    <xf numFmtId="7" fontId="4" fillId="0" borderId="18" xfId="0" applyNumberFormat="1" applyFont="1" applyBorder="1" applyAlignment="1">
      <alignment horizontal="center"/>
    </xf>
    <xf numFmtId="8" fontId="9" fillId="0" borderId="19" xfId="0" applyNumberFormat="1" applyFont="1" applyBorder="1" applyAlignment="1">
      <alignment horizontal="center"/>
    </xf>
    <xf numFmtId="7" fontId="10" fillId="0" borderId="23" xfId="0" applyNumberFormat="1" applyFont="1" applyBorder="1" applyAlignment="1">
      <alignment horizontal="center" vertical="center"/>
    </xf>
    <xf numFmtId="8" fontId="9" fillId="0" borderId="14" xfId="0" applyNumberFormat="1" applyFont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2" xfId="0" applyBorder="1"/>
    <xf numFmtId="7" fontId="1" fillId="0" borderId="9" xfId="0" applyNumberFormat="1" applyFont="1" applyBorder="1" applyAlignment="1">
      <alignment horizontal="center" vertical="center" wrapText="1"/>
    </xf>
    <xf numFmtId="8" fontId="2" fillId="2" borderId="0" xfId="0" applyNumberFormat="1" applyFont="1" applyFill="1" applyAlignment="1">
      <alignment horizontal="right"/>
    </xf>
    <xf numFmtId="0" fontId="0" fillId="0" borderId="0" xfId="0" applyAlignment="1">
      <alignment wrapText="1"/>
    </xf>
    <xf numFmtId="8" fontId="4" fillId="0" borderId="0" xfId="0" applyNumberFormat="1" applyFont="1" applyAlignment="1">
      <alignment horizontal="right"/>
    </xf>
    <xf numFmtId="7" fontId="15" fillId="0" borderId="19" xfId="0" applyNumberFormat="1" applyFont="1" applyBorder="1" applyAlignment="1">
      <alignment horizontal="center" vertical="center"/>
    </xf>
    <xf numFmtId="0" fontId="13" fillId="0" borderId="24" xfId="0" applyFont="1" applyBorder="1"/>
    <xf numFmtId="49" fontId="13" fillId="0" borderId="24" xfId="0" applyNumberFormat="1" applyFont="1" applyBorder="1" applyAlignment="1">
      <alignment horizontal="right"/>
    </xf>
    <xf numFmtId="44" fontId="13" fillId="0" borderId="24" xfId="0" applyNumberFormat="1" applyFont="1" applyBorder="1" applyAlignment="1">
      <alignment horizontal="left" vertical="center"/>
    </xf>
    <xf numFmtId="8" fontId="12" fillId="0" borderId="24" xfId="0" applyNumberFormat="1" applyFont="1" applyBorder="1" applyAlignment="1">
      <alignment horizontal="right"/>
    </xf>
    <xf numFmtId="0" fontId="13" fillId="0" borderId="0" xfId="0" applyFont="1"/>
    <xf numFmtId="49" fontId="13" fillId="0" borderId="0" xfId="0" applyNumberFormat="1" applyFont="1" applyAlignment="1">
      <alignment horizontal="right"/>
    </xf>
    <xf numFmtId="44" fontId="13" fillId="0" borderId="0" xfId="0" applyNumberFormat="1" applyFont="1" applyAlignment="1">
      <alignment horizontal="left" vertical="center"/>
    </xf>
    <xf numFmtId="8" fontId="12" fillId="0" borderId="0" xfId="0" applyNumberFormat="1" applyFont="1" applyAlignment="1">
      <alignment horizontal="right"/>
    </xf>
    <xf numFmtId="0" fontId="14" fillId="0" borderId="0" xfId="0" applyFont="1"/>
    <xf numFmtId="0" fontId="13" fillId="0" borderId="0" xfId="0" applyFont="1" applyAlignment="1">
      <alignment horizontal="right"/>
    </xf>
    <xf numFmtId="15" fontId="16" fillId="0" borderId="24" xfId="0" applyNumberFormat="1" applyFont="1" applyBorder="1"/>
    <xf numFmtId="15" fontId="16" fillId="0" borderId="0" xfId="0" applyNumberFormat="1" applyFont="1"/>
    <xf numFmtId="8" fontId="4" fillId="0" borderId="0" xfId="0" applyNumberFormat="1" applyFont="1" applyAlignment="1">
      <alignment horizontal="right" vertical="center"/>
    </xf>
    <xf numFmtId="8" fontId="13" fillId="0" borderId="26" xfId="0" applyNumberFormat="1" applyFont="1" applyBorder="1" applyAlignment="1">
      <alignment horizontal="right" vertical="center"/>
    </xf>
    <xf numFmtId="8" fontId="13" fillId="0" borderId="12" xfId="0" applyNumberFormat="1" applyFont="1" applyBorder="1" applyAlignment="1">
      <alignment horizontal="right" vertical="center"/>
    </xf>
    <xf numFmtId="8" fontId="13" fillId="0" borderId="12" xfId="0" applyNumberFormat="1" applyFont="1" applyBorder="1" applyAlignment="1">
      <alignment horizontal="right"/>
    </xf>
    <xf numFmtId="15" fontId="4" fillId="0" borderId="0" xfId="0" applyNumberFormat="1" applyFont="1"/>
    <xf numFmtId="15" fontId="12" fillId="0" borderId="0" xfId="0" applyNumberFormat="1" applyFont="1"/>
    <xf numFmtId="49" fontId="12" fillId="0" borderId="0" xfId="0" applyNumberFormat="1" applyFont="1" applyAlignment="1">
      <alignment horizontal="center"/>
    </xf>
    <xf numFmtId="8" fontId="1" fillId="0" borderId="27" xfId="0" applyNumberFormat="1" applyFont="1" applyBorder="1" applyAlignment="1">
      <alignment horizontal="right"/>
    </xf>
    <xf numFmtId="8" fontId="1" fillId="0" borderId="28" xfId="0" applyNumberFormat="1" applyFont="1" applyBorder="1" applyAlignment="1">
      <alignment horizontal="right"/>
    </xf>
    <xf numFmtId="0" fontId="1" fillId="0" borderId="25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/>
    </xf>
    <xf numFmtId="8" fontId="9" fillId="0" borderId="13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8" fontId="12" fillId="0" borderId="12" xfId="0" applyNumberFormat="1" applyFont="1" applyBorder="1" applyAlignment="1">
      <alignment horizontal="right"/>
    </xf>
    <xf numFmtId="164" fontId="6" fillId="0" borderId="29" xfId="0" applyNumberFormat="1" applyFont="1" applyBorder="1" applyAlignment="1">
      <alignment horizontal="center"/>
    </xf>
    <xf numFmtId="49" fontId="2" fillId="4" borderId="0" xfId="0" applyNumberFormat="1" applyFont="1" applyFill="1" applyAlignment="1">
      <alignment horizontal="center"/>
    </xf>
    <xf numFmtId="15" fontId="1" fillId="5" borderId="6" xfId="0" applyNumberFormat="1" applyFont="1" applyFill="1" applyBorder="1"/>
    <xf numFmtId="15" fontId="2" fillId="5" borderId="0" xfId="0" applyNumberFormat="1" applyFont="1" applyFill="1"/>
    <xf numFmtId="49" fontId="2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left"/>
    </xf>
    <xf numFmtId="8" fontId="2" fillId="5" borderId="0" xfId="0" applyNumberFormat="1" applyFont="1" applyFill="1" applyAlignment="1">
      <alignment horizontal="right"/>
    </xf>
    <xf numFmtId="8" fontId="2" fillId="5" borderId="12" xfId="0" applyNumberFormat="1" applyFont="1" applyFill="1" applyBorder="1" applyAlignment="1">
      <alignment horizontal="right"/>
    </xf>
    <xf numFmtId="15" fontId="2" fillId="0" borderId="0" xfId="0" applyNumberFormat="1" applyFont="1" applyAlignment="1">
      <alignment horizontal="center"/>
    </xf>
    <xf numFmtId="15" fontId="1" fillId="4" borderId="6" xfId="0" applyNumberFormat="1" applyFont="1" applyFill="1" applyBorder="1"/>
    <xf numFmtId="15" fontId="2" fillId="4" borderId="0" xfId="0" applyNumberFormat="1" applyFont="1" applyFill="1"/>
    <xf numFmtId="0" fontId="2" fillId="4" borderId="0" xfId="0" applyFont="1" applyFill="1" applyAlignment="1">
      <alignment horizontal="left"/>
    </xf>
    <xf numFmtId="8" fontId="2" fillId="4" borderId="0" xfId="0" applyNumberFormat="1" applyFont="1" applyFill="1" applyAlignment="1">
      <alignment horizontal="right"/>
    </xf>
    <xf numFmtId="8" fontId="2" fillId="4" borderId="12" xfId="0" applyNumberFormat="1" applyFont="1" applyFill="1" applyBorder="1" applyAlignment="1">
      <alignment horizontal="right"/>
    </xf>
    <xf numFmtId="0" fontId="17" fillId="6" borderId="0" xfId="0" applyFont="1" applyFill="1"/>
    <xf numFmtId="0" fontId="17" fillId="6" borderId="0" xfId="0" applyFont="1" applyFill="1" applyAlignment="1">
      <alignment horizontal="center" vertical="center"/>
    </xf>
    <xf numFmtId="0" fontId="17" fillId="0" borderId="0" xfId="0" applyFont="1"/>
    <xf numFmtId="15" fontId="17" fillId="6" borderId="0" xfId="0" applyNumberFormat="1" applyFont="1" applyFill="1"/>
    <xf numFmtId="15" fontId="0" fillId="0" borderId="0" xfId="0" applyNumberFormat="1"/>
    <xf numFmtId="15" fontId="1" fillId="0" borderId="1" xfId="0" applyNumberFormat="1" applyFont="1" applyBorder="1" applyAlignment="1">
      <alignment horizontal="center" vertical="center" wrapText="1"/>
    </xf>
    <xf numFmtId="15" fontId="1" fillId="0" borderId="0" xfId="0" applyNumberFormat="1" applyFont="1" applyAlignment="1">
      <alignment horizontal="center" vertical="center" wrapText="1"/>
    </xf>
    <xf numFmtId="15" fontId="0" fillId="5" borderId="0" xfId="0" applyNumberFormat="1" applyFill="1"/>
    <xf numFmtId="49" fontId="0" fillId="5" borderId="0" xfId="0" applyNumberFormat="1" applyFill="1" applyAlignment="1">
      <alignment horizontal="center"/>
    </xf>
    <xf numFmtId="0" fontId="0" fillId="5" borderId="0" xfId="0" applyFill="1" applyAlignment="1">
      <alignment horizontal="left"/>
    </xf>
    <xf numFmtId="8" fontId="0" fillId="5" borderId="0" xfId="0" applyNumberFormat="1" applyFill="1" applyAlignment="1">
      <alignment horizontal="right"/>
    </xf>
    <xf numFmtId="0" fontId="3" fillId="0" borderId="0" xfId="0" applyFont="1" applyAlignment="1">
      <alignment horizontal="center" vertical="center"/>
    </xf>
    <xf numFmtId="15" fontId="1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5" fontId="17" fillId="0" borderId="0" xfId="0" applyNumberFormat="1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15" fontId="1" fillId="6" borderId="0" xfId="0" applyNumberFormat="1" applyFont="1" applyFill="1"/>
    <xf numFmtId="15" fontId="2" fillId="6" borderId="0" xfId="0" applyNumberFormat="1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 applyAlignment="1">
      <alignment horizontal="left"/>
    </xf>
    <xf numFmtId="0" fontId="2" fillId="6" borderId="0" xfId="0" applyFont="1" applyFill="1" applyAlignment="1">
      <alignment horizontal="center" vertical="center"/>
    </xf>
    <xf numFmtId="15" fontId="1" fillId="6" borderId="6" xfId="0" applyNumberFormat="1" applyFont="1" applyFill="1" applyBorder="1"/>
    <xf numFmtId="0" fontId="2" fillId="0" borderId="0" xfId="0" applyFont="1" applyAlignment="1">
      <alignment horizontal="right"/>
    </xf>
    <xf numFmtId="8" fontId="2" fillId="6" borderId="0" xfId="0" applyNumberFormat="1" applyFont="1" applyFill="1" applyAlignment="1">
      <alignment horizontal="right"/>
    </xf>
    <xf numFmtId="8" fontId="10" fillId="0" borderId="31" xfId="0" applyNumberFormat="1" applyFont="1" applyBorder="1" applyAlignment="1">
      <alignment horizontal="center" vertical="center"/>
    </xf>
    <xf numFmtId="8" fontId="10" fillId="0" borderId="3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right"/>
    </xf>
    <xf numFmtId="8" fontId="11" fillId="6" borderId="12" xfId="0" applyNumberFormat="1" applyFont="1" applyFill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11" fillId="0" borderId="33" xfId="0" applyFont="1" applyBorder="1"/>
    <xf numFmtId="0" fontId="17" fillId="0" borderId="33" xfId="0" applyFont="1" applyBorder="1"/>
    <xf numFmtId="0" fontId="17" fillId="0" borderId="34" xfId="0" applyFont="1" applyBorder="1"/>
    <xf numFmtId="8" fontId="17" fillId="6" borderId="0" xfId="0" applyNumberFormat="1" applyFont="1" applyFill="1"/>
    <xf numFmtId="8" fontId="17" fillId="6" borderId="12" xfId="0" applyNumberFormat="1" applyFont="1" applyFill="1" applyBorder="1"/>
    <xf numFmtId="8" fontId="17" fillId="6" borderId="35" xfId="0" applyNumberFormat="1" applyFont="1" applyFill="1" applyBorder="1"/>
    <xf numFmtId="8" fontId="17" fillId="6" borderId="36" xfId="0" applyNumberFormat="1" applyFont="1" applyFill="1" applyBorder="1"/>
    <xf numFmtId="8" fontId="10" fillId="0" borderId="35" xfId="0" applyNumberFormat="1" applyFont="1" applyBorder="1" applyAlignment="1">
      <alignment horizontal="center"/>
    </xf>
    <xf numFmtId="8" fontId="10" fillId="0" borderId="36" xfId="0" applyNumberFormat="1" applyFont="1" applyBorder="1" applyAlignment="1">
      <alignment horizontal="center"/>
    </xf>
    <xf numFmtId="8" fontId="0" fillId="0" borderId="0" xfId="0" applyNumberFormat="1"/>
    <xf numFmtId="0" fontId="1" fillId="4" borderId="0" xfId="0" applyFont="1" applyFill="1" applyAlignment="1">
      <alignment horizontal="center"/>
    </xf>
    <xf numFmtId="8" fontId="2" fillId="0" borderId="0" xfId="0" applyNumberFormat="1" applyFont="1" applyAlignment="1">
      <alignment horizontal="center"/>
    </xf>
    <xf numFmtId="8" fontId="2" fillId="7" borderId="0" xfId="0" applyNumberFormat="1" applyFont="1" applyFill="1" applyAlignment="1">
      <alignment horizontal="center"/>
    </xf>
    <xf numFmtId="8" fontId="11" fillId="7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3" fillId="0" borderId="0" xfId="0" applyFont="1"/>
    <xf numFmtId="164" fontId="0" fillId="0" borderId="0" xfId="0" applyNumberFormat="1"/>
    <xf numFmtId="0" fontId="3" fillId="8" borderId="39" xfId="0" applyFont="1" applyFill="1" applyBorder="1"/>
    <xf numFmtId="166" fontId="3" fillId="8" borderId="40" xfId="0" applyNumberFormat="1" applyFont="1" applyFill="1" applyBorder="1"/>
    <xf numFmtId="0" fontId="3" fillId="8" borderId="40" xfId="0" applyFont="1" applyFill="1" applyBorder="1"/>
    <xf numFmtId="166" fontId="0" fillId="0" borderId="0" xfId="0" applyNumberFormat="1"/>
    <xf numFmtId="166" fontId="3" fillId="0" borderId="0" xfId="0" applyNumberFormat="1" applyFont="1"/>
    <xf numFmtId="0" fontId="3" fillId="8" borderId="40" xfId="0" applyFont="1" applyFill="1" applyBorder="1" applyAlignment="1">
      <alignment horizontal="center"/>
    </xf>
    <xf numFmtId="6" fontId="0" fillId="0" borderId="0" xfId="0" applyNumberFormat="1" applyAlignment="1">
      <alignment horizontal="left"/>
    </xf>
    <xf numFmtId="6" fontId="0" fillId="0" borderId="0" xfId="0" applyNumberFormat="1"/>
    <xf numFmtId="0" fontId="3" fillId="0" borderId="39" xfId="0" applyFont="1" applyBorder="1"/>
    <xf numFmtId="166" fontId="3" fillId="0" borderId="40" xfId="0" applyNumberFormat="1" applyFont="1" applyBorder="1"/>
    <xf numFmtId="0" fontId="0" fillId="0" borderId="40" xfId="0" applyBorder="1"/>
    <xf numFmtId="164" fontId="0" fillId="0" borderId="40" xfId="0" applyNumberFormat="1" applyBorder="1" applyAlignment="1">
      <alignment horizontal="center"/>
    </xf>
    <xf numFmtId="0" fontId="1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/>
    </xf>
    <xf numFmtId="0" fontId="20" fillId="0" borderId="45" xfId="0" applyFont="1" applyBorder="1" applyAlignment="1">
      <alignment horizontal="center" vertical="center" wrapText="1"/>
    </xf>
    <xf numFmtId="164" fontId="6" fillId="0" borderId="29" xfId="0" applyNumberFormat="1" applyFont="1" applyBorder="1" applyAlignment="1">
      <alignment vertical="center" wrapText="1"/>
    </xf>
    <xf numFmtId="165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6" fillId="0" borderId="43" xfId="0" applyNumberFormat="1" applyFont="1" applyBorder="1"/>
    <xf numFmtId="164" fontId="6" fillId="0" borderId="44" xfId="0" applyNumberFormat="1" applyFont="1" applyBorder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7" fontId="0" fillId="0" borderId="0" xfId="0" applyNumberFormat="1"/>
    <xf numFmtId="4" fontId="0" fillId="0" borderId="46" xfId="0" applyNumberFormat="1" applyBorder="1"/>
    <xf numFmtId="0" fontId="22" fillId="0" borderId="2" xfId="0" applyFont="1" applyBorder="1" applyAlignment="1">
      <alignment horizontal="center"/>
    </xf>
    <xf numFmtId="164" fontId="6" fillId="0" borderId="29" xfId="0" applyNumberFormat="1" applyFont="1" applyBorder="1"/>
    <xf numFmtId="0" fontId="8" fillId="0" borderId="4" xfId="0" applyFont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17" fillId="0" borderId="0" xfId="0" applyFont="1"/>
    <xf numFmtId="0" fontId="10" fillId="0" borderId="30" xfId="0" applyFont="1" applyBorder="1" applyAlignment="1">
      <alignment horizontal="center" wrapText="1"/>
    </xf>
    <xf numFmtId="0" fontId="10" fillId="0" borderId="34" xfId="0" applyFont="1" applyBorder="1" applyAlignment="1">
      <alignment horizontal="center" wrapText="1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15" fontId="10" fillId="0" borderId="37" xfId="0" applyNumberFormat="1" applyFont="1" applyBorder="1" applyAlignment="1">
      <alignment horizontal="center" vertical="center"/>
    </xf>
    <xf numFmtId="15" fontId="10" fillId="0" borderId="38" xfId="0" applyNumberFormat="1" applyFont="1" applyBorder="1" applyAlignment="1">
      <alignment horizontal="center" vertical="center"/>
    </xf>
    <xf numFmtId="15" fontId="10" fillId="0" borderId="37" xfId="0" applyNumberFormat="1" applyFont="1" applyBorder="1" applyAlignment="1">
      <alignment horizontal="center" vertical="center" wrapText="1"/>
    </xf>
    <xf numFmtId="15" fontId="10" fillId="0" borderId="38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right"/>
    </xf>
  </cellXfs>
  <cellStyles count="1">
    <cellStyle name="Normal" xfId="0" builtinId="0"/>
  </cellStyles>
  <dxfs count="22"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89D16-1D82-4C71-B405-81D1AA384561}">
  <sheetPr>
    <tabColor rgb="FFFFC000"/>
  </sheetPr>
  <dimension ref="A1:L50"/>
  <sheetViews>
    <sheetView workbookViewId="0">
      <pane ySplit="1" topLeftCell="A2" activePane="bottomLeft" state="frozen"/>
      <selection pane="bottomLeft" activeCell="F4" sqref="F4:H4"/>
    </sheetView>
  </sheetViews>
  <sheetFormatPr defaultRowHeight="14.4" x14ac:dyDescent="0.55000000000000004"/>
  <cols>
    <col min="1" max="1" width="10.578125" style="9" customWidth="1"/>
    <col min="2" max="2" width="9.68359375" customWidth="1"/>
    <col min="3" max="5" width="9.68359375" style="5" customWidth="1"/>
    <col min="6" max="6" width="38.68359375" customWidth="1"/>
    <col min="7" max="9" width="10.68359375" customWidth="1"/>
    <col min="10" max="10" width="10.683593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187" t="s">
        <v>77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SUM(G5:G50)</f>
        <v>1300</v>
      </c>
      <c r="H3" s="98">
        <f>SUM(H5:H50)</f>
        <v>525.24</v>
      </c>
      <c r="I3" s="48" cm="1">
        <f t="array" ref="I3">LOOKUP(2,1/(J:J&lt;&gt;""),I:I)</f>
        <v>6746.09</v>
      </c>
      <c r="J3" s="46" cm="1">
        <f t="array" ref="J3">LOOKUP(2,1/(J:J&lt;&gt;""),J:J)</f>
        <v>6746.09</v>
      </c>
      <c r="K3" s="2"/>
      <c r="L3" s="2"/>
    </row>
    <row r="4" spans="1:12" ht="15" thickTop="1" thickBot="1" x14ac:dyDescent="0.6">
      <c r="A4" s="52">
        <v>42466</v>
      </c>
      <c r="B4" s="52"/>
      <c r="C4" s="53"/>
      <c r="D4" s="53"/>
      <c r="E4" s="53"/>
      <c r="F4" s="188" t="s">
        <v>119</v>
      </c>
      <c r="G4" s="188"/>
      <c r="H4" s="189"/>
      <c r="I4" s="60">
        <v>5971.33</v>
      </c>
      <c r="J4" s="71">
        <f>IF(K4="Y",I4," ")</f>
        <v>5971.33</v>
      </c>
      <c r="K4" s="54" t="s">
        <v>70</v>
      </c>
      <c r="L4" s="55"/>
    </row>
    <row r="5" spans="1:12" ht="14.7" thickTop="1" x14ac:dyDescent="0.55000000000000004">
      <c r="A5" s="82">
        <v>42473</v>
      </c>
      <c r="B5" s="72"/>
      <c r="C5" s="73">
        <v>100160</v>
      </c>
      <c r="D5" s="74"/>
      <c r="E5" s="72"/>
      <c r="F5" s="72" t="s">
        <v>53</v>
      </c>
      <c r="G5" s="75"/>
      <c r="H5" s="85">
        <v>115</v>
      </c>
      <c r="I5" s="70">
        <f>IF(OR($G5&gt;0,$H5&gt;0),$I4+$G5-$H5,"")</f>
        <v>5856.33</v>
      </c>
      <c r="J5" s="84">
        <f>IF(K5="Y",J4+G5-H5,IF(K5="N",J4,""))</f>
        <v>5856.33</v>
      </c>
      <c r="K5" s="4" t="s">
        <v>70</v>
      </c>
      <c r="L5" s="1"/>
    </row>
    <row r="6" spans="1:12" x14ac:dyDescent="0.55000000000000004">
      <c r="A6" s="83">
        <v>42473</v>
      </c>
      <c r="B6" s="76"/>
      <c r="C6" s="77">
        <v>100161</v>
      </c>
      <c r="D6" s="78"/>
      <c r="E6" s="76"/>
      <c r="F6" s="76" t="s">
        <v>90</v>
      </c>
      <c r="G6" s="79"/>
      <c r="H6" s="86">
        <v>164.25</v>
      </c>
      <c r="I6" s="70">
        <f>IF(OR($G6&gt;0,$H6&gt;0),$I5+$G6-$H6,"")</f>
        <v>5692.08</v>
      </c>
      <c r="J6" s="84">
        <f t="shared" ref="J6:J14" si="0">IF(K6="Y",J5+G6-H6,IF(K6="N",J5,""))</f>
        <v>5692.08</v>
      </c>
      <c r="K6" s="4" t="s">
        <v>70</v>
      </c>
      <c r="L6" s="1"/>
    </row>
    <row r="7" spans="1:12" x14ac:dyDescent="0.55000000000000004">
      <c r="A7" s="83">
        <v>42473</v>
      </c>
      <c r="B7" s="80"/>
      <c r="C7" s="77">
        <v>100159</v>
      </c>
      <c r="D7" s="78"/>
      <c r="E7" s="76"/>
      <c r="F7" s="80" t="s">
        <v>91</v>
      </c>
      <c r="G7" s="79"/>
      <c r="H7" s="86">
        <v>72.489999999999995</v>
      </c>
      <c r="I7" s="70">
        <f t="shared" ref="I7:I15" si="1">IF(OR($G7&gt;0,$H7&gt;0),$I6+$G7-$H7,"")</f>
        <v>5619.59</v>
      </c>
      <c r="J7" s="84">
        <f t="shared" si="0"/>
        <v>5619.59</v>
      </c>
      <c r="K7" s="4" t="s">
        <v>70</v>
      </c>
      <c r="L7" s="1"/>
    </row>
    <row r="8" spans="1:12" x14ac:dyDescent="0.55000000000000004">
      <c r="A8" s="83">
        <v>42480</v>
      </c>
      <c r="B8" s="76"/>
      <c r="C8" s="77" t="s">
        <v>93</v>
      </c>
      <c r="D8" s="78"/>
      <c r="E8" s="78"/>
      <c r="F8" s="76" t="s">
        <v>92</v>
      </c>
      <c r="G8" s="79">
        <v>650</v>
      </c>
      <c r="H8" s="86"/>
      <c r="I8" s="70">
        <f t="shared" si="1"/>
        <v>6269.59</v>
      </c>
      <c r="J8" s="84">
        <f t="shared" si="0"/>
        <v>6269.59</v>
      </c>
      <c r="K8" s="4" t="s">
        <v>70</v>
      </c>
      <c r="L8" s="1"/>
    </row>
    <row r="9" spans="1:12" x14ac:dyDescent="0.55000000000000004">
      <c r="A9" s="83">
        <v>42506</v>
      </c>
      <c r="B9" s="76"/>
      <c r="C9" s="77" t="s">
        <v>95</v>
      </c>
      <c r="D9" s="78"/>
      <c r="E9" s="76"/>
      <c r="F9" s="76" t="s">
        <v>94</v>
      </c>
      <c r="G9" s="79"/>
      <c r="H9" s="86">
        <v>13</v>
      </c>
      <c r="I9" s="70">
        <f t="shared" si="1"/>
        <v>6256.59</v>
      </c>
      <c r="J9" s="84">
        <f t="shared" si="0"/>
        <v>6256.59</v>
      </c>
      <c r="K9" s="4" t="s">
        <v>70</v>
      </c>
      <c r="L9" s="1"/>
    </row>
    <row r="10" spans="1:12" x14ac:dyDescent="0.55000000000000004">
      <c r="A10" s="83">
        <v>42634</v>
      </c>
      <c r="B10" s="76"/>
      <c r="C10" s="77" t="s">
        <v>93</v>
      </c>
      <c r="D10" s="76"/>
      <c r="E10" s="78"/>
      <c r="F10" s="76" t="s">
        <v>92</v>
      </c>
      <c r="G10" s="79">
        <v>650</v>
      </c>
      <c r="H10" s="87"/>
      <c r="I10" s="70">
        <f t="shared" si="1"/>
        <v>6906.59</v>
      </c>
      <c r="J10" s="84">
        <f t="shared" si="0"/>
        <v>6906.59</v>
      </c>
      <c r="K10" s="4" t="s">
        <v>70</v>
      </c>
      <c r="L10" s="1"/>
    </row>
    <row r="11" spans="1:12" x14ac:dyDescent="0.55000000000000004">
      <c r="A11" s="83">
        <v>42745</v>
      </c>
      <c r="B11" s="76"/>
      <c r="C11" s="81">
        <v>100171</v>
      </c>
      <c r="D11" s="78"/>
      <c r="E11" s="76"/>
      <c r="F11" s="76" t="s">
        <v>96</v>
      </c>
      <c r="G11" s="79"/>
      <c r="H11" s="86">
        <v>13</v>
      </c>
      <c r="I11" s="70">
        <f t="shared" si="1"/>
        <v>6893.59</v>
      </c>
      <c r="J11" s="84">
        <f t="shared" si="0"/>
        <v>6893.59</v>
      </c>
      <c r="K11" s="4" t="s">
        <v>70</v>
      </c>
      <c r="L11" s="1"/>
    </row>
    <row r="12" spans="1:12" x14ac:dyDescent="0.55000000000000004">
      <c r="A12" s="83">
        <v>42748</v>
      </c>
      <c r="B12" s="76"/>
      <c r="C12" s="81">
        <v>100163</v>
      </c>
      <c r="D12" s="78"/>
      <c r="E12" s="76"/>
      <c r="F12" s="76" t="s">
        <v>97</v>
      </c>
      <c r="G12" s="79"/>
      <c r="H12" s="86">
        <v>45</v>
      </c>
      <c r="I12" s="70">
        <f t="shared" si="1"/>
        <v>6848.59</v>
      </c>
      <c r="J12" s="84">
        <f t="shared" si="0"/>
        <v>6848.59</v>
      </c>
      <c r="K12" s="4" t="s">
        <v>70</v>
      </c>
      <c r="L12" s="1"/>
    </row>
    <row r="13" spans="1:12" x14ac:dyDescent="0.55000000000000004">
      <c r="A13" s="83">
        <v>42752</v>
      </c>
      <c r="B13" s="76"/>
      <c r="C13" s="81">
        <v>100173</v>
      </c>
      <c r="D13" s="78"/>
      <c r="E13" s="76"/>
      <c r="F13" s="76" t="s">
        <v>98</v>
      </c>
      <c r="G13" s="79"/>
      <c r="H13" s="86">
        <v>35</v>
      </c>
      <c r="I13" s="70">
        <f t="shared" si="1"/>
        <v>6813.59</v>
      </c>
      <c r="J13" s="84">
        <f t="shared" si="0"/>
        <v>6813.59</v>
      </c>
      <c r="K13" s="4" t="s">
        <v>70</v>
      </c>
      <c r="L13" s="1"/>
    </row>
    <row r="14" spans="1:12" x14ac:dyDescent="0.55000000000000004">
      <c r="A14" s="83">
        <v>42753</v>
      </c>
      <c r="B14" s="76"/>
      <c r="C14" s="81">
        <v>100172</v>
      </c>
      <c r="D14" s="78"/>
      <c r="E14" s="76"/>
      <c r="F14" s="76" t="s">
        <v>97</v>
      </c>
      <c r="G14" s="79"/>
      <c r="H14" s="86">
        <v>67.5</v>
      </c>
      <c r="I14" s="70">
        <f t="shared" si="1"/>
        <v>6746.09</v>
      </c>
      <c r="J14" s="84">
        <f t="shared" si="0"/>
        <v>6746.09</v>
      </c>
      <c r="K14" s="4" t="s">
        <v>70</v>
      </c>
      <c r="L14" s="1"/>
    </row>
    <row r="15" spans="1:12" x14ac:dyDescent="0.55000000000000004">
      <c r="A15" s="12"/>
      <c r="B15" s="11"/>
      <c r="C15" s="16"/>
      <c r="D15" s="16"/>
      <c r="E15" s="16"/>
      <c r="F15" s="17"/>
      <c r="G15" s="13"/>
      <c r="H15" s="45"/>
      <c r="I15" s="10" t="str">
        <f t="shared" si="1"/>
        <v/>
      </c>
      <c r="J15" s="30" t="str">
        <f t="shared" ref="J15" si="2">IF(K15="Y",J14+G15-H15,IF(K15="N",J14,""))</f>
        <v/>
      </c>
      <c r="K15" s="4"/>
      <c r="L15" s="1"/>
    </row>
    <row r="16" spans="1:12" x14ac:dyDescent="0.55000000000000004">
      <c r="A16" s="12"/>
      <c r="B16" s="11"/>
      <c r="C16" s="16"/>
      <c r="D16" s="16"/>
      <c r="E16" s="16"/>
      <c r="F16" s="17"/>
      <c r="G16" s="13"/>
      <c r="H16" s="45"/>
      <c r="I16" s="10" t="str">
        <f t="shared" ref="I16:I35" si="3">IF(OR($G16&gt;0,$H16&gt;0),$I15+$G16-$H16,"")</f>
        <v/>
      </c>
      <c r="J16" s="30" t="str">
        <f>IF(K16="Y",J15+G16-H16,IF(K16="N",J15,""))</f>
        <v/>
      </c>
      <c r="K16" s="4"/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si="3"/>
        <v/>
      </c>
      <c r="J17" s="30" t="str">
        <f t="shared" ref="J17:J35" si="4">IF(K17="Y",J16+G17-H17,IF(K17="N",J16,""))</f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3"/>
        <v/>
      </c>
      <c r="J18" s="30" t="str">
        <f t="shared" si="4"/>
        <v/>
      </c>
      <c r="K18" s="4"/>
      <c r="L18" s="1"/>
    </row>
    <row r="19" spans="1:12" x14ac:dyDescent="0.55000000000000004">
      <c r="A19" s="12"/>
      <c r="B19" s="11"/>
      <c r="C19" s="16"/>
      <c r="D19" s="16"/>
      <c r="E19" s="16"/>
      <c r="F19" s="17"/>
      <c r="G19" s="13"/>
      <c r="H19" s="45"/>
      <c r="I19" s="10" t="str">
        <f t="shared" si="3"/>
        <v/>
      </c>
      <c r="J19" s="30" t="str">
        <f t="shared" si="4"/>
        <v/>
      </c>
      <c r="K19" s="4"/>
      <c r="L19" s="1"/>
    </row>
    <row r="20" spans="1:12" x14ac:dyDescent="0.55000000000000004">
      <c r="A20" s="12"/>
      <c r="B20" s="11"/>
      <c r="C20" s="16"/>
      <c r="D20" s="16"/>
      <c r="E20" s="16"/>
      <c r="F20" s="17"/>
      <c r="G20" s="13"/>
      <c r="H20" s="45"/>
      <c r="I20" s="10" t="str">
        <f t="shared" si="3"/>
        <v/>
      </c>
      <c r="J20" s="30" t="str">
        <f t="shared" si="4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7"/>
      <c r="G21" s="13"/>
      <c r="H21" s="45"/>
      <c r="I21" s="10" t="str">
        <f t="shared" si="3"/>
        <v/>
      </c>
      <c r="J21" s="30" t="str">
        <f t="shared" si="4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8"/>
      <c r="G22" s="10"/>
      <c r="H22" s="45"/>
      <c r="I22" s="10" t="str">
        <f t="shared" si="3"/>
        <v/>
      </c>
      <c r="J22" s="30" t="str">
        <f t="shared" si="4"/>
        <v/>
      </c>
      <c r="K22" s="4"/>
      <c r="L22" s="1"/>
    </row>
    <row r="23" spans="1:12" x14ac:dyDescent="0.55000000000000004">
      <c r="A23" s="8"/>
      <c r="B23" s="7"/>
      <c r="C23" s="16"/>
      <c r="D23" s="16"/>
      <c r="E23" s="16"/>
      <c r="F23" s="18"/>
      <c r="G23" s="13"/>
      <c r="H23" s="45"/>
      <c r="I23" s="10" t="str">
        <f t="shared" si="3"/>
        <v/>
      </c>
      <c r="J23" s="30" t="str">
        <f t="shared" si="4"/>
        <v/>
      </c>
      <c r="K23" s="4"/>
      <c r="L23" s="1"/>
    </row>
    <row r="24" spans="1:12" x14ac:dyDescent="0.55000000000000004">
      <c r="A24" s="7"/>
      <c r="B24" s="7"/>
      <c r="C24" s="16"/>
      <c r="D24" s="16"/>
      <c r="E24" s="16"/>
      <c r="F24" s="17"/>
      <c r="G24" s="13"/>
      <c r="H24" s="45"/>
      <c r="I24" s="10" t="str">
        <f t="shared" si="3"/>
        <v/>
      </c>
      <c r="J24" s="30" t="str">
        <f t="shared" si="4"/>
        <v/>
      </c>
      <c r="K24" s="4"/>
      <c r="L24" s="1"/>
    </row>
    <row r="25" spans="1:12" x14ac:dyDescent="0.55000000000000004">
      <c r="B25" s="9"/>
      <c r="C25" s="19"/>
      <c r="D25" s="19"/>
      <c r="E25" s="19"/>
      <c r="F25" s="20"/>
      <c r="G25" s="21"/>
      <c r="H25" s="45"/>
      <c r="I25" s="10" t="str">
        <f t="shared" si="3"/>
        <v/>
      </c>
      <c r="J25" s="30" t="str">
        <f t="shared" si="4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1"/>
      <c r="H26" s="45"/>
      <c r="I26" s="10" t="str">
        <f t="shared" si="3"/>
        <v/>
      </c>
      <c r="J26" s="30" t="str">
        <f t="shared" si="4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45"/>
      <c r="I27" s="10" t="str">
        <f t="shared" si="3"/>
        <v/>
      </c>
      <c r="J27" s="30" t="str">
        <f t="shared" si="4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45"/>
      <c r="I28" s="10" t="str">
        <f t="shared" si="3"/>
        <v/>
      </c>
      <c r="J28" s="30" t="str">
        <f t="shared" si="4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45"/>
      <c r="I29" s="10" t="str">
        <f t="shared" si="3"/>
        <v/>
      </c>
      <c r="J29" s="30" t="str">
        <f t="shared" si="4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45"/>
      <c r="I30" s="10" t="str">
        <f t="shared" si="3"/>
        <v/>
      </c>
      <c r="J30" s="30" t="str">
        <f t="shared" si="4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45"/>
      <c r="I31" s="10" t="str">
        <f t="shared" si="3"/>
        <v/>
      </c>
      <c r="J31" s="30" t="str">
        <f t="shared" si="4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45"/>
      <c r="I32" s="10" t="str">
        <f t="shared" si="3"/>
        <v/>
      </c>
      <c r="J32" s="30" t="str">
        <f t="shared" si="4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45"/>
      <c r="I33" s="10" t="str">
        <f t="shared" si="3"/>
        <v/>
      </c>
      <c r="J33" s="30" t="str">
        <f t="shared" si="4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45"/>
      <c r="I34" s="10" t="str">
        <f t="shared" si="3"/>
        <v/>
      </c>
      <c r="J34" s="30" t="str">
        <f t="shared" si="4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3"/>
        <v/>
      </c>
      <c r="J35" s="30" t="str">
        <f t="shared" si="4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14">
    <cfRule type="expression" dxfId="21" priority="2">
      <formula>$K4="Y"</formula>
    </cfRule>
  </conditionalFormatting>
  <conditionalFormatting sqref="A15:I50">
    <cfRule type="expression" dxfId="20" priority="5">
      <formula>$K15="Y"</formula>
    </cfRule>
  </conditionalFormatting>
  <conditionalFormatting sqref="H5:I14">
    <cfRule type="cellIs" dxfId="19" priority="1" operator="equal">
      <formula>"N"</formula>
    </cfRule>
  </conditionalFormatting>
  <conditionalFormatting sqref="K4:K50">
    <cfRule type="cellIs" dxfId="18" priority="4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E8FA-51B2-4716-BC3B-AAD6D9F9E065}">
  <dimension ref="A1:L50"/>
  <sheetViews>
    <sheetView zoomScaleNormal="100" workbookViewId="0">
      <pane ySplit="4" topLeftCell="A5" activePane="bottomLeft" state="frozen"/>
      <selection pane="bottomLeft" activeCell="L22" sqref="L22"/>
    </sheetView>
  </sheetViews>
  <sheetFormatPr defaultRowHeight="14.4" x14ac:dyDescent="0.55000000000000004"/>
  <cols>
    <col min="1" max="1" width="11.68359375" style="9" customWidth="1"/>
    <col min="2" max="2" width="10.68359375" customWidth="1"/>
    <col min="3" max="5" width="9.68359375" style="5" customWidth="1"/>
    <col min="6" max="6" width="40.15625" customWidth="1"/>
    <col min="7" max="8" width="10.68359375" customWidth="1"/>
    <col min="9" max="9" width="12.68359375" customWidth="1"/>
    <col min="10" max="10" width="10.683593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187" t="s">
        <v>85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0</v>
      </c>
      <c r="H3" s="98">
        <f>SUM(H4:H50)</f>
        <v>0</v>
      </c>
      <c r="I3" s="48" cm="1">
        <f t="array" ref="I3">LOOKUP(2,1/(J:J&lt;&gt;""),I:I)</f>
        <v>6121.0799999999927</v>
      </c>
      <c r="J3" s="46" cm="1">
        <f t="array" ref="J3">LOOKUP(2,1/(J:J&lt;&gt;""),J:J)</f>
        <v>6385.0799999999927</v>
      </c>
      <c r="K3" s="2"/>
      <c r="L3" s="2"/>
    </row>
    <row r="4" spans="1:12" ht="15" thickTop="1" thickBot="1" x14ac:dyDescent="0.6">
      <c r="A4" s="52">
        <v>45753</v>
      </c>
      <c r="B4" s="52"/>
      <c r="C4" s="53"/>
      <c r="D4" s="53"/>
      <c r="E4" s="53"/>
      <c r="F4" s="188" t="s">
        <v>75</v>
      </c>
      <c r="G4" s="188"/>
      <c r="H4" s="189"/>
      <c r="I4" s="62">
        <f>'FY 24-25'!J3</f>
        <v>6121.0799999999927</v>
      </c>
      <c r="J4" s="63">
        <f>'FY 24-25'!K3</f>
        <v>6385.0799999999927</v>
      </c>
      <c r="K4" s="54" t="s">
        <v>70</v>
      </c>
      <c r="L4" s="55"/>
    </row>
    <row r="5" spans="1:12" ht="14.7" thickTop="1" x14ac:dyDescent="0.55000000000000004">
      <c r="A5" s="38"/>
      <c r="B5" s="11"/>
      <c r="C5" s="16"/>
      <c r="D5" s="16"/>
      <c r="E5" s="16"/>
      <c r="F5" s="17"/>
      <c r="G5" s="13"/>
      <c r="H5" s="45"/>
      <c r="I5" s="10"/>
      <c r="J5" s="30"/>
      <c r="K5" s="4"/>
      <c r="L5" s="41"/>
    </row>
    <row r="6" spans="1:12" x14ac:dyDescent="0.55000000000000004">
      <c r="A6" s="38"/>
      <c r="B6" s="11"/>
      <c r="C6" s="16"/>
      <c r="D6" s="16"/>
      <c r="E6" s="16"/>
      <c r="F6" s="17"/>
      <c r="G6" s="13"/>
      <c r="H6" s="45"/>
      <c r="I6" s="10"/>
      <c r="J6" s="30"/>
      <c r="K6" s="4"/>
      <c r="L6" s="41"/>
    </row>
    <row r="7" spans="1:12" x14ac:dyDescent="0.55000000000000004">
      <c r="A7" s="38"/>
      <c r="B7" s="11"/>
      <c r="C7" s="16"/>
      <c r="D7" s="16"/>
      <c r="E7" s="16"/>
      <c r="F7" s="17"/>
      <c r="G7" s="13"/>
      <c r="H7" s="45"/>
      <c r="I7" s="10"/>
      <c r="J7" s="30"/>
      <c r="K7" s="4"/>
      <c r="L7" s="41"/>
    </row>
    <row r="8" spans="1:12" x14ac:dyDescent="0.55000000000000004">
      <c r="A8" s="38"/>
      <c r="B8" s="11"/>
      <c r="C8" s="16"/>
      <c r="D8" s="16"/>
      <c r="E8" s="16"/>
      <c r="F8" s="17"/>
      <c r="G8" s="13"/>
      <c r="H8" s="45"/>
      <c r="I8" s="10"/>
      <c r="J8" s="30"/>
      <c r="K8" s="4"/>
      <c r="L8" s="41"/>
    </row>
    <row r="9" spans="1:12" x14ac:dyDescent="0.55000000000000004">
      <c r="A9" s="12"/>
      <c r="B9" s="11"/>
      <c r="C9" s="16"/>
      <c r="D9" s="16"/>
      <c r="E9" s="16"/>
      <c r="F9" s="17"/>
      <c r="G9" s="13"/>
      <c r="H9" s="45"/>
      <c r="I9" s="10"/>
      <c r="J9" s="30"/>
      <c r="K9" s="4"/>
      <c r="L9" s="1"/>
    </row>
    <row r="10" spans="1:12" x14ac:dyDescent="0.55000000000000004">
      <c r="A10" s="12"/>
      <c r="B10" s="11"/>
      <c r="C10" s="16"/>
      <c r="D10" s="16"/>
      <c r="E10" s="16"/>
      <c r="F10" s="17"/>
      <c r="G10" s="13"/>
      <c r="H10" s="45"/>
      <c r="I10" s="10" t="str">
        <f t="shared" ref="I10:I35" si="0">IF(OR($G10&gt;0,$H10&gt;0),$I9+$G10-$H10,"")</f>
        <v/>
      </c>
      <c r="J10" s="30" t="str">
        <f t="shared" ref="J10:J35" si="1">IF(K10="Y",J9+G10-H10,IF(K10="N",J9,""))</f>
        <v/>
      </c>
      <c r="K10" s="4"/>
      <c r="L10" s="1"/>
    </row>
    <row r="11" spans="1:12" x14ac:dyDescent="0.55000000000000004">
      <c r="A11" s="12"/>
      <c r="B11" s="11"/>
      <c r="C11" s="16"/>
      <c r="D11" s="16"/>
      <c r="E11" s="16"/>
      <c r="F11" s="17"/>
      <c r="G11" s="13"/>
      <c r="H11" s="45"/>
      <c r="I11" s="10" t="str">
        <f t="shared" si="0"/>
        <v/>
      </c>
      <c r="J11" s="30" t="str">
        <f t="shared" si="1"/>
        <v/>
      </c>
      <c r="K11" s="4"/>
      <c r="L11" s="1"/>
    </row>
    <row r="12" spans="1:12" x14ac:dyDescent="0.55000000000000004">
      <c r="A12" s="12"/>
      <c r="B12" s="11"/>
      <c r="C12" s="16"/>
      <c r="D12" s="16"/>
      <c r="E12" s="16"/>
      <c r="F12" s="17"/>
      <c r="G12" s="13"/>
      <c r="H12" s="45"/>
      <c r="I12" s="10" t="str">
        <f t="shared" si="0"/>
        <v/>
      </c>
      <c r="J12" s="30" t="str">
        <f t="shared" si="1"/>
        <v/>
      </c>
      <c r="K12" s="4"/>
      <c r="L12" s="1"/>
    </row>
    <row r="13" spans="1:12" x14ac:dyDescent="0.55000000000000004">
      <c r="A13" s="12"/>
      <c r="B13" s="11"/>
      <c r="C13" s="16"/>
      <c r="D13" s="16"/>
      <c r="E13" s="16"/>
      <c r="F13" s="17"/>
      <c r="G13" s="13"/>
      <c r="H13" s="45"/>
      <c r="I13" s="10" t="str">
        <f t="shared" si="0"/>
        <v/>
      </c>
      <c r="J13" s="30" t="str">
        <f t="shared" si="1"/>
        <v/>
      </c>
      <c r="K13" s="4"/>
      <c r="L13" s="1"/>
    </row>
    <row r="14" spans="1:12" x14ac:dyDescent="0.55000000000000004">
      <c r="A14" s="12"/>
      <c r="B14" s="11"/>
      <c r="C14" s="16"/>
      <c r="D14" s="16"/>
      <c r="E14" s="16"/>
      <c r="F14" s="17"/>
      <c r="G14" s="13"/>
      <c r="H14" s="45"/>
      <c r="I14" s="10" t="str">
        <f t="shared" si="0"/>
        <v/>
      </c>
      <c r="J14" s="30" t="str">
        <f t="shared" si="1"/>
        <v/>
      </c>
      <c r="K14" s="4"/>
      <c r="L14" s="1"/>
    </row>
    <row r="15" spans="1:12" x14ac:dyDescent="0.55000000000000004">
      <c r="A15" s="12"/>
      <c r="B15" s="11"/>
      <c r="C15" s="16"/>
      <c r="D15" s="16"/>
      <c r="E15" s="16"/>
      <c r="F15" s="17"/>
      <c r="G15" s="13"/>
      <c r="H15" s="45"/>
      <c r="I15" s="10" t="str">
        <f t="shared" si="0"/>
        <v/>
      </c>
      <c r="J15" s="30" t="str">
        <f t="shared" si="1"/>
        <v/>
      </c>
      <c r="K15" s="4"/>
      <c r="L15" s="1"/>
    </row>
    <row r="16" spans="1:12" x14ac:dyDescent="0.55000000000000004">
      <c r="A16" s="12"/>
      <c r="B16" s="11"/>
      <c r="C16" s="16"/>
      <c r="D16" s="16"/>
      <c r="E16" s="16"/>
      <c r="F16" s="17"/>
      <c r="G16" s="13"/>
      <c r="H16" s="45"/>
      <c r="I16" s="10" t="str">
        <f t="shared" si="0"/>
        <v/>
      </c>
      <c r="J16" s="30" t="str">
        <f t="shared" si="1"/>
        <v/>
      </c>
      <c r="K16" s="4"/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si="0"/>
        <v/>
      </c>
      <c r="J17" s="30" t="str">
        <f t="shared" si="1"/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0"/>
        <v/>
      </c>
      <c r="J18" s="30" t="str">
        <f t="shared" si="1"/>
        <v/>
      </c>
      <c r="K18" s="4"/>
      <c r="L18" s="1"/>
    </row>
    <row r="19" spans="1:12" x14ac:dyDescent="0.55000000000000004">
      <c r="A19" s="12"/>
      <c r="B19" s="11"/>
      <c r="C19" s="16"/>
      <c r="D19" s="16"/>
      <c r="E19" s="16"/>
      <c r="F19" s="17"/>
      <c r="G19" s="13"/>
      <c r="H19" s="45"/>
      <c r="I19" s="10" t="str">
        <f t="shared" si="0"/>
        <v/>
      </c>
      <c r="J19" s="30" t="str">
        <f t="shared" si="1"/>
        <v/>
      </c>
      <c r="K19" s="4"/>
      <c r="L19" s="1"/>
    </row>
    <row r="20" spans="1:12" x14ac:dyDescent="0.55000000000000004">
      <c r="A20" s="12"/>
      <c r="B20" s="11"/>
      <c r="C20" s="16"/>
      <c r="D20" s="16"/>
      <c r="E20" s="16"/>
      <c r="F20" s="17"/>
      <c r="G20" s="13"/>
      <c r="H20" s="45"/>
      <c r="I20" s="10" t="str">
        <f t="shared" si="0"/>
        <v/>
      </c>
      <c r="J20" s="30" t="str">
        <f t="shared" si="1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7"/>
      <c r="G21" s="13"/>
      <c r="H21" s="45"/>
      <c r="I21" s="10" t="str">
        <f t="shared" si="0"/>
        <v/>
      </c>
      <c r="J21" s="30" t="str">
        <f t="shared" si="1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8"/>
      <c r="G22" s="10"/>
      <c r="H22" s="45"/>
      <c r="I22" s="10" t="str">
        <f t="shared" si="0"/>
        <v/>
      </c>
      <c r="J22" s="30" t="str">
        <f t="shared" si="1"/>
        <v/>
      </c>
      <c r="K22" s="4"/>
      <c r="L22" s="1"/>
    </row>
    <row r="23" spans="1:12" x14ac:dyDescent="0.55000000000000004">
      <c r="A23" s="8"/>
      <c r="B23" s="7"/>
      <c r="C23" s="16"/>
      <c r="D23" s="16"/>
      <c r="E23" s="16"/>
      <c r="F23" s="18"/>
      <c r="G23" s="13"/>
      <c r="H23" s="45"/>
      <c r="I23" s="10" t="str">
        <f t="shared" si="0"/>
        <v/>
      </c>
      <c r="J23" s="30" t="str">
        <f t="shared" si="1"/>
        <v/>
      </c>
      <c r="K23" s="4"/>
      <c r="L23" s="1"/>
    </row>
    <row r="24" spans="1:12" x14ac:dyDescent="0.55000000000000004">
      <c r="A24" s="7"/>
      <c r="B24" s="7"/>
      <c r="C24" s="16"/>
      <c r="D24" s="16"/>
      <c r="E24" s="16"/>
      <c r="F24" s="17"/>
      <c r="G24" s="13"/>
      <c r="H24" s="45"/>
      <c r="I24" s="10" t="str">
        <f t="shared" si="0"/>
        <v/>
      </c>
      <c r="J24" s="30" t="str">
        <f t="shared" si="1"/>
        <v/>
      </c>
      <c r="K24" s="4"/>
      <c r="L24" s="1"/>
    </row>
    <row r="25" spans="1:12" x14ac:dyDescent="0.55000000000000004">
      <c r="B25" s="9"/>
      <c r="C25" s="19"/>
      <c r="D25" s="19"/>
      <c r="E25" s="19"/>
      <c r="F25" s="20"/>
      <c r="G25" s="21"/>
      <c r="H25" s="45"/>
      <c r="I25" s="10" t="str">
        <f t="shared" si="0"/>
        <v/>
      </c>
      <c r="J25" s="30" t="str">
        <f t="shared" si="1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1"/>
      <c r="H26" s="45"/>
      <c r="I26" s="10" t="str">
        <f t="shared" si="0"/>
        <v/>
      </c>
      <c r="J26" s="30" t="str">
        <f t="shared" si="1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45"/>
      <c r="I27" s="10" t="str">
        <f t="shared" si="0"/>
        <v/>
      </c>
      <c r="J27" s="30" t="str">
        <f t="shared" si="1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45"/>
      <c r="I28" s="10" t="str">
        <f t="shared" si="0"/>
        <v/>
      </c>
      <c r="J28" s="30" t="str">
        <f t="shared" si="1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45"/>
      <c r="I29" s="10" t="str">
        <f t="shared" si="0"/>
        <v/>
      </c>
      <c r="J29" s="30" t="str">
        <f t="shared" si="1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45"/>
      <c r="I30" s="10" t="str">
        <f t="shared" si="0"/>
        <v/>
      </c>
      <c r="J30" s="30" t="str">
        <f t="shared" si="1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45"/>
      <c r="I31" s="10" t="str">
        <f t="shared" si="0"/>
        <v/>
      </c>
      <c r="J31" s="30" t="str">
        <f t="shared" si="1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13"/>
      <c r="I32" s="10" t="str">
        <f t="shared" si="0"/>
        <v/>
      </c>
      <c r="J32" s="30" t="str">
        <f t="shared" si="1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13"/>
      <c r="I33" s="10" t="str">
        <f t="shared" si="0"/>
        <v/>
      </c>
      <c r="J33" s="30" t="str">
        <f t="shared" si="1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13"/>
      <c r="I34" s="10" t="str">
        <f t="shared" si="0"/>
        <v/>
      </c>
      <c r="J34" s="30" t="str">
        <f t="shared" si="1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0"/>
        <v/>
      </c>
      <c r="J35" s="30" t="str">
        <f t="shared" si="1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50">
    <cfRule type="expression" dxfId="1" priority="1">
      <formula>$K4="Y"</formula>
    </cfRule>
  </conditionalFormatting>
  <conditionalFormatting sqref="K4:K50">
    <cfRule type="cellIs" dxfId="0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D31A-8330-4501-A52E-173EA20C7D43}">
  <dimension ref="A1:E31"/>
  <sheetViews>
    <sheetView workbookViewId="0">
      <selection activeCell="H9" sqref="H9"/>
    </sheetView>
  </sheetViews>
  <sheetFormatPr defaultRowHeight="14.4" x14ac:dyDescent="0.55000000000000004"/>
  <cols>
    <col min="1" max="1" width="65.41796875" customWidth="1"/>
    <col min="2" max="2" width="13.15625" customWidth="1"/>
    <col min="3" max="3" width="3.578125" customWidth="1"/>
    <col min="4" max="4" width="66.578125" customWidth="1"/>
    <col min="5" max="5" width="8.26171875" customWidth="1"/>
  </cols>
  <sheetData>
    <row r="1" spans="1:5" x14ac:dyDescent="0.55000000000000004">
      <c r="A1" s="160" t="s">
        <v>209</v>
      </c>
      <c r="B1" s="161"/>
      <c r="C1" s="162"/>
      <c r="D1" s="162"/>
      <c r="E1" s="162"/>
    </row>
    <row r="2" spans="1:5" x14ac:dyDescent="0.55000000000000004">
      <c r="B2" s="163"/>
    </row>
    <row r="3" spans="1:5" x14ac:dyDescent="0.55000000000000004">
      <c r="A3" s="160" t="s">
        <v>5</v>
      </c>
      <c r="B3" s="161"/>
      <c r="C3" s="162"/>
      <c r="D3" s="162"/>
      <c r="E3" s="162"/>
    </row>
    <row r="4" spans="1:5" x14ac:dyDescent="0.55000000000000004">
      <c r="B4" s="163"/>
    </row>
    <row r="5" spans="1:5" x14ac:dyDescent="0.55000000000000004">
      <c r="A5" s="158" t="s">
        <v>184</v>
      </c>
      <c r="B5" s="164">
        <v>1300</v>
      </c>
    </row>
    <row r="6" spans="1:5" x14ac:dyDescent="0.55000000000000004">
      <c r="A6" s="158" t="s">
        <v>185</v>
      </c>
      <c r="B6" s="164"/>
    </row>
    <row r="7" spans="1:5" x14ac:dyDescent="0.55000000000000004">
      <c r="B7" s="163"/>
    </row>
    <row r="8" spans="1:5" x14ac:dyDescent="0.55000000000000004">
      <c r="A8" s="160" t="s">
        <v>186</v>
      </c>
      <c r="B8" s="161"/>
      <c r="C8" s="162"/>
      <c r="D8" s="162"/>
      <c r="E8" s="165" t="s">
        <v>187</v>
      </c>
    </row>
    <row r="9" spans="1:5" x14ac:dyDescent="0.55000000000000004">
      <c r="B9" s="163"/>
      <c r="E9" s="5"/>
    </row>
    <row r="10" spans="1:5" x14ac:dyDescent="0.55000000000000004">
      <c r="A10" t="s">
        <v>188</v>
      </c>
      <c r="B10" s="163">
        <v>0</v>
      </c>
      <c r="D10" t="s">
        <v>189</v>
      </c>
      <c r="E10" s="5" t="s">
        <v>187</v>
      </c>
    </row>
    <row r="11" spans="1:5" x14ac:dyDescent="0.55000000000000004">
      <c r="A11" t="s">
        <v>190</v>
      </c>
      <c r="B11" s="163">
        <v>0</v>
      </c>
      <c r="D11" t="s">
        <v>189</v>
      </c>
      <c r="E11" s="5" t="s">
        <v>187</v>
      </c>
    </row>
    <row r="12" spans="1:5" x14ac:dyDescent="0.55000000000000004">
      <c r="A12" t="s">
        <v>191</v>
      </c>
      <c r="B12" s="163">
        <v>225.4</v>
      </c>
      <c r="C12" s="166"/>
      <c r="D12" t="s">
        <v>192</v>
      </c>
      <c r="E12" s="5"/>
    </row>
    <row r="13" spans="1:5" x14ac:dyDescent="0.55000000000000004">
      <c r="A13" t="s">
        <v>193</v>
      </c>
      <c r="B13" s="163">
        <v>15</v>
      </c>
      <c r="D13" t="s">
        <v>194</v>
      </c>
      <c r="E13" s="5" t="s">
        <v>187</v>
      </c>
    </row>
    <row r="14" spans="1:5" x14ac:dyDescent="0.55000000000000004">
      <c r="A14" t="s">
        <v>193</v>
      </c>
      <c r="B14" s="163">
        <v>15</v>
      </c>
      <c r="D14" t="s">
        <v>194</v>
      </c>
      <c r="E14" s="5"/>
    </row>
    <row r="15" spans="1:5" x14ac:dyDescent="0.55000000000000004">
      <c r="A15" s="116" t="s">
        <v>193</v>
      </c>
      <c r="B15" s="163">
        <v>15</v>
      </c>
      <c r="D15" t="s">
        <v>194</v>
      </c>
      <c r="E15" s="5"/>
    </row>
    <row r="16" spans="1:5" x14ac:dyDescent="0.55000000000000004">
      <c r="A16" t="s">
        <v>193</v>
      </c>
      <c r="B16" s="163">
        <v>15</v>
      </c>
      <c r="D16" s="116" t="s">
        <v>194</v>
      </c>
      <c r="E16" s="5"/>
    </row>
    <row r="17" spans="1:5" x14ac:dyDescent="0.55000000000000004">
      <c r="A17" t="s">
        <v>193</v>
      </c>
      <c r="B17" s="163">
        <v>15</v>
      </c>
      <c r="D17" t="s">
        <v>194</v>
      </c>
      <c r="E17" s="5"/>
    </row>
    <row r="18" spans="1:5" x14ac:dyDescent="0.55000000000000004">
      <c r="A18" t="s">
        <v>193</v>
      </c>
      <c r="B18" s="163">
        <v>15</v>
      </c>
      <c r="D18" t="s">
        <v>195</v>
      </c>
      <c r="E18" s="5"/>
    </row>
    <row r="19" spans="1:5" x14ac:dyDescent="0.55000000000000004">
      <c r="A19" t="s">
        <v>196</v>
      </c>
      <c r="B19" s="163">
        <v>35</v>
      </c>
      <c r="C19" s="166"/>
      <c r="E19" s="5" t="s">
        <v>187</v>
      </c>
    </row>
    <row r="20" spans="1:5" x14ac:dyDescent="0.55000000000000004">
      <c r="A20" t="s">
        <v>197</v>
      </c>
      <c r="B20" s="163">
        <v>128</v>
      </c>
      <c r="C20" s="166"/>
      <c r="E20" s="5" t="s">
        <v>187</v>
      </c>
    </row>
    <row r="21" spans="1:5" x14ac:dyDescent="0.55000000000000004">
      <c r="A21" t="s">
        <v>198</v>
      </c>
      <c r="B21" s="163">
        <v>700</v>
      </c>
      <c r="C21" s="166"/>
      <c r="E21" s="5" t="s">
        <v>199</v>
      </c>
    </row>
    <row r="22" spans="1:5" x14ac:dyDescent="0.55000000000000004">
      <c r="A22" t="s">
        <v>200</v>
      </c>
      <c r="B22" s="163">
        <v>160</v>
      </c>
      <c r="E22" s="5"/>
    </row>
    <row r="23" spans="1:5" x14ac:dyDescent="0.55000000000000004">
      <c r="A23" t="s">
        <v>201</v>
      </c>
      <c r="B23" s="163">
        <v>35</v>
      </c>
      <c r="E23" s="5"/>
    </row>
    <row r="24" spans="1:5" x14ac:dyDescent="0.55000000000000004">
      <c r="A24" t="s">
        <v>202</v>
      </c>
      <c r="B24" s="163">
        <v>115</v>
      </c>
      <c r="C24" s="166"/>
      <c r="D24" t="s">
        <v>203</v>
      </c>
      <c r="E24" s="5" t="s">
        <v>187</v>
      </c>
    </row>
    <row r="25" spans="1:5" x14ac:dyDescent="0.55000000000000004">
      <c r="A25" t="s">
        <v>204</v>
      </c>
      <c r="B25" s="163">
        <v>252</v>
      </c>
      <c r="C25" s="167"/>
      <c r="E25" s="5"/>
    </row>
    <row r="26" spans="1:5" x14ac:dyDescent="0.55000000000000004">
      <c r="A26" t="s">
        <v>205</v>
      </c>
      <c r="B26" s="163">
        <v>0</v>
      </c>
      <c r="E26" s="5" t="s">
        <v>187</v>
      </c>
    </row>
    <row r="27" spans="1:5" x14ac:dyDescent="0.55000000000000004">
      <c r="A27" t="s">
        <v>206</v>
      </c>
      <c r="B27" s="163">
        <v>0</v>
      </c>
      <c r="E27" s="5" t="s">
        <v>187</v>
      </c>
    </row>
    <row r="28" spans="1:5" x14ac:dyDescent="0.55000000000000004">
      <c r="B28" s="163"/>
      <c r="E28" s="5"/>
    </row>
    <row r="29" spans="1:5" x14ac:dyDescent="0.55000000000000004">
      <c r="A29" s="168" t="s">
        <v>207</v>
      </c>
      <c r="B29" s="169">
        <f>SUM(B10:B28)</f>
        <v>1740.4</v>
      </c>
      <c r="C29" s="170"/>
      <c r="D29" s="170"/>
      <c r="E29" s="171">
        <f>SUMIF(E9:E28,"Paid",B9:B28)</f>
        <v>293</v>
      </c>
    </row>
    <row r="30" spans="1:5" x14ac:dyDescent="0.55000000000000004">
      <c r="B30" s="163"/>
      <c r="C30" s="163"/>
    </row>
    <row r="31" spans="1:5" x14ac:dyDescent="0.55000000000000004">
      <c r="B31" s="16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0917-AC98-4B0A-8C1B-F0C5EA78E5AF}">
  <sheetPr>
    <tabColor theme="4" tint="0.59999389629810485"/>
  </sheetPr>
  <dimension ref="A1:L35"/>
  <sheetViews>
    <sheetView zoomScaleNormal="100" workbookViewId="0">
      <pane ySplit="2" topLeftCell="A3" activePane="bottomLeft" state="frozen"/>
      <selection pane="bottomLeft" activeCell="N14" sqref="N14"/>
    </sheetView>
  </sheetViews>
  <sheetFormatPr defaultColWidth="9.15625" defaultRowHeight="14.4" x14ac:dyDescent="0.55000000000000004"/>
  <cols>
    <col min="1" max="1" width="12" style="116" customWidth="1"/>
    <col min="2" max="2" width="11.26171875" style="116" customWidth="1"/>
    <col min="4" max="4" width="9.15625" bestFit="1" customWidth="1"/>
    <col min="5" max="5" width="10.83984375" bestFit="1" customWidth="1"/>
    <col min="6" max="6" width="26.41796875" customWidth="1"/>
    <col min="7" max="7" width="42.41796875" bestFit="1" customWidth="1"/>
    <col min="8" max="8" width="14.68359375" customWidth="1"/>
    <col min="9" max="9" width="8.83984375" customWidth="1"/>
    <col min="10" max="11" width="11" customWidth="1"/>
    <col min="12" max="12" width="11.15625" customWidth="1"/>
  </cols>
  <sheetData>
    <row r="1" spans="1:12" s="123" customFormat="1" ht="28.5" customHeight="1" x14ac:dyDescent="0.55000000000000004">
      <c r="A1" s="199" t="s">
        <v>160</v>
      </c>
      <c r="B1" s="197" t="s">
        <v>161</v>
      </c>
      <c r="C1" s="195" t="s">
        <v>162</v>
      </c>
      <c r="D1" s="201" t="s">
        <v>2</v>
      </c>
      <c r="E1" s="195" t="s">
        <v>3</v>
      </c>
      <c r="F1" s="195" t="s">
        <v>153</v>
      </c>
      <c r="G1" s="195" t="s">
        <v>157</v>
      </c>
      <c r="H1" s="195" t="s">
        <v>154</v>
      </c>
      <c r="I1" s="193" t="s">
        <v>163</v>
      </c>
      <c r="J1" s="138" t="s">
        <v>165</v>
      </c>
      <c r="K1" s="138" t="s">
        <v>164</v>
      </c>
      <c r="L1" s="139" t="s">
        <v>166</v>
      </c>
    </row>
    <row r="2" spans="1:12" ht="14.7" thickBot="1" x14ac:dyDescent="0.6">
      <c r="A2" s="200"/>
      <c r="B2" s="198"/>
      <c r="C2" s="196"/>
      <c r="D2" s="202"/>
      <c r="E2" s="196"/>
      <c r="F2" s="196"/>
      <c r="G2" s="196"/>
      <c r="H2" s="196"/>
      <c r="I2" s="194"/>
      <c r="J2" s="150">
        <f>SUM(I3:J34)</f>
        <v>4106.26</v>
      </c>
      <c r="K2" s="150">
        <f>SUM(K3:K34)</f>
        <v>684.38000000000011</v>
      </c>
      <c r="L2" s="151">
        <f>SUM(L3:L34)</f>
        <v>3421.88</v>
      </c>
    </row>
    <row r="3" spans="1:12" x14ac:dyDescent="0.55000000000000004">
      <c r="A3" s="130">
        <v>44494</v>
      </c>
      <c r="B3" s="131">
        <v>44459</v>
      </c>
      <c r="C3" s="132">
        <v>100207</v>
      </c>
      <c r="D3" s="132"/>
      <c r="E3" s="132">
        <v>200921</v>
      </c>
      <c r="F3" s="132" t="s">
        <v>155</v>
      </c>
      <c r="G3" s="133" t="s">
        <v>57</v>
      </c>
      <c r="H3" s="134">
        <v>440498250</v>
      </c>
      <c r="I3" s="140"/>
      <c r="J3" s="137">
        <v>576</v>
      </c>
      <c r="K3" s="137">
        <v>96</v>
      </c>
      <c r="L3" s="141">
        <v>480</v>
      </c>
    </row>
    <row r="4" spans="1:12" x14ac:dyDescent="0.55000000000000004">
      <c r="A4" s="135">
        <v>45055</v>
      </c>
      <c r="B4" s="131">
        <v>45035</v>
      </c>
      <c r="C4" s="132">
        <v>100215</v>
      </c>
      <c r="D4" s="132" t="s">
        <v>132</v>
      </c>
      <c r="E4" s="132">
        <v>190423</v>
      </c>
      <c r="F4" s="132" t="s">
        <v>155</v>
      </c>
      <c r="G4" s="133" t="s">
        <v>106</v>
      </c>
      <c r="H4" s="134">
        <v>440498250</v>
      </c>
      <c r="I4" s="140"/>
      <c r="J4" s="137">
        <v>240</v>
      </c>
      <c r="K4" s="137">
        <v>40</v>
      </c>
      <c r="L4" s="141">
        <v>200</v>
      </c>
    </row>
    <row r="5" spans="1:12" x14ac:dyDescent="0.55000000000000004">
      <c r="A5" s="135">
        <v>45055</v>
      </c>
      <c r="B5" s="131">
        <v>45035</v>
      </c>
      <c r="C5" s="132">
        <v>100216</v>
      </c>
      <c r="D5" s="132" t="s">
        <v>132</v>
      </c>
      <c r="E5" s="132">
        <v>190423</v>
      </c>
      <c r="F5" s="132" t="s">
        <v>155</v>
      </c>
      <c r="G5" s="133" t="s">
        <v>106</v>
      </c>
      <c r="H5" s="134">
        <v>440498250</v>
      </c>
      <c r="I5" s="140"/>
      <c r="J5" s="137">
        <v>240</v>
      </c>
      <c r="K5" s="137">
        <v>40</v>
      </c>
      <c r="L5" s="141">
        <v>200</v>
      </c>
    </row>
    <row r="6" spans="1:12" x14ac:dyDescent="0.55000000000000004">
      <c r="A6" s="135">
        <v>45055</v>
      </c>
      <c r="B6" s="131">
        <v>45035</v>
      </c>
      <c r="C6" s="132">
        <v>100217</v>
      </c>
      <c r="D6" s="132" t="s">
        <v>132</v>
      </c>
      <c r="E6" s="132">
        <v>190423</v>
      </c>
      <c r="F6" s="132" t="s">
        <v>155</v>
      </c>
      <c r="G6" s="133" t="s">
        <v>106</v>
      </c>
      <c r="H6" s="134">
        <v>440498250</v>
      </c>
      <c r="I6" s="140"/>
      <c r="J6" s="137">
        <v>240</v>
      </c>
      <c r="K6" s="137">
        <v>40</v>
      </c>
      <c r="L6" s="141">
        <v>200</v>
      </c>
    </row>
    <row r="7" spans="1:12" x14ac:dyDescent="0.55000000000000004">
      <c r="A7" s="135">
        <v>45131</v>
      </c>
      <c r="B7" s="131">
        <v>45111</v>
      </c>
      <c r="C7" s="132">
        <v>100237</v>
      </c>
      <c r="D7" s="132" t="s">
        <v>132</v>
      </c>
      <c r="E7" s="132">
        <v>190423</v>
      </c>
      <c r="F7" s="132" t="s">
        <v>155</v>
      </c>
      <c r="G7" s="133" t="s">
        <v>106</v>
      </c>
      <c r="H7" s="134">
        <v>440498250</v>
      </c>
      <c r="I7" s="140"/>
      <c r="J7" s="137">
        <v>576</v>
      </c>
      <c r="K7" s="137">
        <v>96</v>
      </c>
      <c r="L7" s="141">
        <v>480</v>
      </c>
    </row>
    <row r="8" spans="1:12" x14ac:dyDescent="0.55000000000000004">
      <c r="A8" s="135">
        <v>45187</v>
      </c>
      <c r="B8" s="131">
        <v>45174</v>
      </c>
      <c r="C8" s="132">
        <v>100238</v>
      </c>
      <c r="D8" s="132" t="s">
        <v>132</v>
      </c>
      <c r="E8" s="132">
        <v>40923</v>
      </c>
      <c r="F8" s="132" t="s">
        <v>155</v>
      </c>
      <c r="G8" s="133" t="s">
        <v>118</v>
      </c>
      <c r="H8" s="134">
        <v>440498250</v>
      </c>
      <c r="I8" s="140"/>
      <c r="J8" s="137">
        <v>336</v>
      </c>
      <c r="K8" s="137">
        <v>56</v>
      </c>
      <c r="L8" s="141">
        <v>280</v>
      </c>
    </row>
    <row r="9" spans="1:12" x14ac:dyDescent="0.55000000000000004">
      <c r="A9" s="135">
        <v>45205</v>
      </c>
      <c r="B9" s="131">
        <v>45200</v>
      </c>
      <c r="C9" s="132">
        <v>100240</v>
      </c>
      <c r="D9" s="132" t="s">
        <v>135</v>
      </c>
      <c r="E9" s="132">
        <v>50623</v>
      </c>
      <c r="F9" s="132" t="s">
        <v>155</v>
      </c>
      <c r="G9" s="133" t="s">
        <v>109</v>
      </c>
      <c r="H9" s="134">
        <v>440498250</v>
      </c>
      <c r="I9" s="140"/>
      <c r="J9" s="137">
        <v>252</v>
      </c>
      <c r="K9" s="137">
        <v>42</v>
      </c>
      <c r="L9" s="141">
        <v>210</v>
      </c>
    </row>
    <row r="10" spans="1:12" x14ac:dyDescent="0.55000000000000004">
      <c r="A10" s="38"/>
      <c r="B10" s="11"/>
      <c r="C10" s="125"/>
      <c r="D10" s="125"/>
      <c r="E10" s="125"/>
      <c r="F10" s="125"/>
      <c r="G10" s="17"/>
      <c r="H10" s="17"/>
      <c r="I10" s="140"/>
      <c r="J10" s="136"/>
      <c r="K10" s="136"/>
      <c r="L10" s="142"/>
    </row>
    <row r="11" spans="1:12" x14ac:dyDescent="0.55000000000000004">
      <c r="A11" s="135">
        <v>45069</v>
      </c>
      <c r="B11" s="131">
        <v>45060</v>
      </c>
      <c r="C11" s="132">
        <v>100235</v>
      </c>
      <c r="D11" s="132" t="s">
        <v>133</v>
      </c>
      <c r="E11" s="132" t="s">
        <v>142</v>
      </c>
      <c r="F11" s="132" t="s">
        <v>155</v>
      </c>
      <c r="G11" s="133" t="s">
        <v>108</v>
      </c>
      <c r="H11" s="134">
        <v>707272150</v>
      </c>
      <c r="I11" s="140"/>
      <c r="J11" s="137">
        <v>648</v>
      </c>
      <c r="K11" s="137">
        <v>108</v>
      </c>
      <c r="L11" s="141">
        <v>540</v>
      </c>
    </row>
    <row r="12" spans="1:12" x14ac:dyDescent="0.55000000000000004">
      <c r="A12" s="124"/>
      <c r="B12" s="124"/>
      <c r="C12" s="49"/>
      <c r="D12" s="49"/>
      <c r="E12" s="49"/>
      <c r="F12" s="125"/>
      <c r="G12" s="49"/>
      <c r="H12" s="49"/>
      <c r="I12" s="143"/>
      <c r="J12" s="49"/>
      <c r="K12" s="136"/>
      <c r="L12" s="142"/>
    </row>
    <row r="13" spans="1:12" x14ac:dyDescent="0.55000000000000004">
      <c r="A13" s="130">
        <v>44956</v>
      </c>
      <c r="B13" s="131">
        <v>44865</v>
      </c>
      <c r="C13" s="132">
        <v>100212</v>
      </c>
      <c r="D13" s="132" t="s">
        <v>34</v>
      </c>
      <c r="E13" s="132">
        <v>110422</v>
      </c>
      <c r="F13" s="132" t="s">
        <v>155</v>
      </c>
      <c r="G13" s="133" t="s">
        <v>35</v>
      </c>
      <c r="H13" s="134">
        <v>171320011</v>
      </c>
      <c r="I13" s="140"/>
      <c r="J13" s="137">
        <v>793.06</v>
      </c>
      <c r="K13" s="137">
        <v>132.18</v>
      </c>
      <c r="L13" s="141">
        <v>660.88</v>
      </c>
    </row>
    <row r="14" spans="1:12" x14ac:dyDescent="0.55000000000000004">
      <c r="A14" s="124"/>
      <c r="B14" s="124"/>
      <c r="C14" s="49"/>
      <c r="D14" s="49"/>
      <c r="E14" s="49"/>
      <c r="F14" s="125"/>
      <c r="G14" s="49"/>
      <c r="H14" s="49"/>
      <c r="I14" s="143"/>
      <c r="J14" s="49"/>
      <c r="K14" s="136"/>
      <c r="L14" s="142"/>
    </row>
    <row r="15" spans="1:12" x14ac:dyDescent="0.55000000000000004">
      <c r="A15" s="115"/>
      <c r="B15" s="115">
        <v>44800</v>
      </c>
      <c r="C15" s="112"/>
      <c r="D15" s="112"/>
      <c r="E15" s="112"/>
      <c r="F15" s="132" t="s">
        <v>155</v>
      </c>
      <c r="G15" s="112" t="s">
        <v>156</v>
      </c>
      <c r="H15" s="113">
        <v>372512607</v>
      </c>
      <c r="I15" s="144"/>
      <c r="J15" s="146">
        <v>1.2</v>
      </c>
      <c r="K15" s="146">
        <v>0.2</v>
      </c>
      <c r="L15" s="147">
        <v>1</v>
      </c>
    </row>
    <row r="16" spans="1:12" x14ac:dyDescent="0.55000000000000004">
      <c r="A16" s="115"/>
      <c r="B16" s="115">
        <v>44831</v>
      </c>
      <c r="C16" s="112"/>
      <c r="D16" s="112"/>
      <c r="E16" s="112"/>
      <c r="F16" s="132" t="s">
        <v>155</v>
      </c>
      <c r="G16" s="112" t="s">
        <v>156</v>
      </c>
      <c r="H16" s="113">
        <v>372512607</v>
      </c>
      <c r="I16" s="144"/>
      <c r="J16" s="146">
        <v>1.2</v>
      </c>
      <c r="K16" s="146">
        <v>0.2</v>
      </c>
      <c r="L16" s="147">
        <v>1</v>
      </c>
    </row>
    <row r="17" spans="1:12" x14ac:dyDescent="0.55000000000000004">
      <c r="A17" s="115"/>
      <c r="B17" s="115">
        <v>44861</v>
      </c>
      <c r="C17" s="112"/>
      <c r="D17" s="112"/>
      <c r="E17" s="112"/>
      <c r="F17" s="132" t="s">
        <v>155</v>
      </c>
      <c r="G17" s="112" t="s">
        <v>156</v>
      </c>
      <c r="H17" s="113">
        <v>372512607</v>
      </c>
      <c r="I17" s="144"/>
      <c r="J17" s="146">
        <v>1.2</v>
      </c>
      <c r="K17" s="146">
        <v>0.2</v>
      </c>
      <c r="L17" s="147">
        <v>1</v>
      </c>
    </row>
    <row r="18" spans="1:12" x14ac:dyDescent="0.55000000000000004">
      <c r="A18" s="115"/>
      <c r="B18" s="115">
        <v>44892</v>
      </c>
      <c r="C18" s="112"/>
      <c r="D18" s="112"/>
      <c r="E18" s="112"/>
      <c r="F18" s="132" t="s">
        <v>155</v>
      </c>
      <c r="G18" s="112" t="s">
        <v>156</v>
      </c>
      <c r="H18" s="113">
        <v>372512607</v>
      </c>
      <c r="I18" s="144"/>
      <c r="J18" s="146">
        <v>10.8</v>
      </c>
      <c r="K18" s="146">
        <v>1.8</v>
      </c>
      <c r="L18" s="147">
        <v>9</v>
      </c>
    </row>
    <row r="19" spans="1:12" x14ac:dyDescent="0.55000000000000004">
      <c r="A19" s="115"/>
      <c r="B19" s="115">
        <v>44922</v>
      </c>
      <c r="C19" s="112"/>
      <c r="D19" s="112"/>
      <c r="E19" s="112"/>
      <c r="F19" s="132" t="s">
        <v>155</v>
      </c>
      <c r="G19" s="112" t="s">
        <v>156</v>
      </c>
      <c r="H19" s="113">
        <v>372512607</v>
      </c>
      <c r="I19" s="144"/>
      <c r="J19" s="146">
        <v>10.8</v>
      </c>
      <c r="K19" s="146">
        <v>1.8</v>
      </c>
      <c r="L19" s="147">
        <v>9</v>
      </c>
    </row>
    <row r="20" spans="1:12" x14ac:dyDescent="0.55000000000000004">
      <c r="A20" s="115"/>
      <c r="B20" s="115">
        <v>44953</v>
      </c>
      <c r="C20" s="112"/>
      <c r="D20" s="112"/>
      <c r="E20" s="112"/>
      <c r="F20" s="132" t="s">
        <v>155</v>
      </c>
      <c r="G20" s="112" t="s">
        <v>156</v>
      </c>
      <c r="H20" s="113">
        <v>372512607</v>
      </c>
      <c r="I20" s="144"/>
      <c r="J20" s="146">
        <v>10.8</v>
      </c>
      <c r="K20" s="146">
        <v>1.8</v>
      </c>
      <c r="L20" s="147">
        <v>9</v>
      </c>
    </row>
    <row r="21" spans="1:12" x14ac:dyDescent="0.55000000000000004">
      <c r="A21" s="115"/>
      <c r="B21" s="115">
        <v>44984</v>
      </c>
      <c r="C21" s="112"/>
      <c r="D21" s="112"/>
      <c r="E21" s="112"/>
      <c r="F21" s="132" t="s">
        <v>155</v>
      </c>
      <c r="G21" s="112" t="s">
        <v>156</v>
      </c>
      <c r="H21" s="113">
        <v>372512607</v>
      </c>
      <c r="I21" s="144"/>
      <c r="J21" s="146">
        <v>10.8</v>
      </c>
      <c r="K21" s="146">
        <v>1.8</v>
      </c>
      <c r="L21" s="147">
        <v>9</v>
      </c>
    </row>
    <row r="22" spans="1:12" x14ac:dyDescent="0.55000000000000004">
      <c r="A22" s="115"/>
      <c r="B22" s="115">
        <v>45012</v>
      </c>
      <c r="C22" s="112"/>
      <c r="D22" s="112"/>
      <c r="E22" s="112"/>
      <c r="F22" s="132" t="s">
        <v>155</v>
      </c>
      <c r="G22" s="112" t="s">
        <v>156</v>
      </c>
      <c r="H22" s="113">
        <v>372512607</v>
      </c>
      <c r="I22" s="144"/>
      <c r="J22" s="146">
        <v>10.8</v>
      </c>
      <c r="K22" s="146">
        <v>1.8</v>
      </c>
      <c r="L22" s="147">
        <v>9</v>
      </c>
    </row>
    <row r="23" spans="1:12" x14ac:dyDescent="0.55000000000000004">
      <c r="A23" s="115"/>
      <c r="B23" s="115">
        <v>45043</v>
      </c>
      <c r="C23" s="112"/>
      <c r="D23" s="112"/>
      <c r="E23" s="112"/>
      <c r="F23" s="132" t="s">
        <v>155</v>
      </c>
      <c r="G23" s="112" t="s">
        <v>156</v>
      </c>
      <c r="H23" s="113">
        <v>372512607</v>
      </c>
      <c r="I23" s="144"/>
      <c r="J23" s="146">
        <v>10.8</v>
      </c>
      <c r="K23" s="146">
        <v>1.8</v>
      </c>
      <c r="L23" s="147">
        <v>9</v>
      </c>
    </row>
    <row r="24" spans="1:12" x14ac:dyDescent="0.55000000000000004">
      <c r="A24" s="115"/>
      <c r="B24" s="115">
        <v>45073</v>
      </c>
      <c r="C24" s="112"/>
      <c r="D24" s="112"/>
      <c r="E24" s="112"/>
      <c r="F24" s="132" t="s">
        <v>155</v>
      </c>
      <c r="G24" s="112" t="s">
        <v>156</v>
      </c>
      <c r="H24" s="113">
        <v>372512607</v>
      </c>
      <c r="I24" s="144"/>
      <c r="J24" s="146">
        <v>10.8</v>
      </c>
      <c r="K24" s="146">
        <v>1.8</v>
      </c>
      <c r="L24" s="147">
        <v>9</v>
      </c>
    </row>
    <row r="25" spans="1:12" x14ac:dyDescent="0.55000000000000004">
      <c r="A25" s="115"/>
      <c r="B25" s="115">
        <v>45104</v>
      </c>
      <c r="C25" s="112"/>
      <c r="D25" s="112"/>
      <c r="E25" s="112"/>
      <c r="F25" s="132" t="s">
        <v>155</v>
      </c>
      <c r="G25" s="112" t="s">
        <v>156</v>
      </c>
      <c r="H25" s="113">
        <v>372512607</v>
      </c>
      <c r="I25" s="144"/>
      <c r="J25" s="146">
        <v>12.6</v>
      </c>
      <c r="K25" s="146">
        <v>2.1</v>
      </c>
      <c r="L25" s="147">
        <v>10.5</v>
      </c>
    </row>
    <row r="26" spans="1:12" x14ac:dyDescent="0.55000000000000004">
      <c r="A26" s="115"/>
      <c r="B26" s="115">
        <v>45134</v>
      </c>
      <c r="C26" s="112"/>
      <c r="D26" s="112"/>
      <c r="E26" s="112"/>
      <c r="F26" s="132" t="s">
        <v>155</v>
      </c>
      <c r="G26" s="112" t="s">
        <v>156</v>
      </c>
      <c r="H26" s="113">
        <v>372512607</v>
      </c>
      <c r="I26" s="144"/>
      <c r="J26" s="146">
        <v>12.6</v>
      </c>
      <c r="K26" s="146">
        <v>2.1</v>
      </c>
      <c r="L26" s="147">
        <v>10.5</v>
      </c>
    </row>
    <row r="27" spans="1:12" x14ac:dyDescent="0.55000000000000004">
      <c r="A27" s="115"/>
      <c r="B27" s="115">
        <v>45165</v>
      </c>
      <c r="C27" s="112"/>
      <c r="D27" s="112"/>
      <c r="E27" s="112"/>
      <c r="F27" s="132" t="s">
        <v>155</v>
      </c>
      <c r="G27" s="112" t="s">
        <v>156</v>
      </c>
      <c r="H27" s="113">
        <v>372512607</v>
      </c>
      <c r="I27" s="144"/>
      <c r="J27" s="146">
        <v>12.6</v>
      </c>
      <c r="K27" s="146">
        <v>2.1</v>
      </c>
      <c r="L27" s="147">
        <v>10.5</v>
      </c>
    </row>
    <row r="28" spans="1:12" x14ac:dyDescent="0.55000000000000004">
      <c r="A28" s="115"/>
      <c r="B28" s="115">
        <v>45196</v>
      </c>
      <c r="C28" s="112"/>
      <c r="D28" s="112"/>
      <c r="E28" s="112"/>
      <c r="F28" s="132" t="s">
        <v>155</v>
      </c>
      <c r="G28" s="112" t="s">
        <v>156</v>
      </c>
      <c r="H28" s="113">
        <v>372512607</v>
      </c>
      <c r="I28" s="144"/>
      <c r="J28" s="146">
        <v>12.6</v>
      </c>
      <c r="K28" s="146">
        <v>2.1</v>
      </c>
      <c r="L28" s="147">
        <v>10.5</v>
      </c>
    </row>
    <row r="29" spans="1:12" x14ac:dyDescent="0.55000000000000004">
      <c r="A29" s="115"/>
      <c r="B29" s="115">
        <v>45226</v>
      </c>
      <c r="C29" s="112"/>
      <c r="D29" s="112"/>
      <c r="E29" s="112"/>
      <c r="F29" s="132" t="s">
        <v>155</v>
      </c>
      <c r="G29" s="112" t="s">
        <v>156</v>
      </c>
      <c r="H29" s="113">
        <v>372512607</v>
      </c>
      <c r="I29" s="144"/>
      <c r="J29" s="146">
        <v>12.6</v>
      </c>
      <c r="K29" s="146">
        <v>2.1</v>
      </c>
      <c r="L29" s="147">
        <v>10.5</v>
      </c>
    </row>
    <row r="30" spans="1:12" x14ac:dyDescent="0.55000000000000004">
      <c r="A30" s="115"/>
      <c r="B30" s="115">
        <v>45257</v>
      </c>
      <c r="C30" s="112"/>
      <c r="D30" s="112"/>
      <c r="E30" s="112"/>
      <c r="F30" s="132" t="s">
        <v>155</v>
      </c>
      <c r="G30" s="112" t="s">
        <v>156</v>
      </c>
      <c r="H30" s="113">
        <v>372512607</v>
      </c>
      <c r="I30" s="144"/>
      <c r="J30" s="146">
        <v>12.6</v>
      </c>
      <c r="K30" s="146">
        <v>2.1</v>
      </c>
      <c r="L30" s="147">
        <v>10.5</v>
      </c>
    </row>
    <row r="31" spans="1:12" x14ac:dyDescent="0.55000000000000004">
      <c r="A31" s="115"/>
      <c r="B31" s="115">
        <v>45287</v>
      </c>
      <c r="C31" s="112"/>
      <c r="D31" s="112"/>
      <c r="E31" s="112"/>
      <c r="F31" s="132" t="s">
        <v>155</v>
      </c>
      <c r="G31" s="112" t="s">
        <v>156</v>
      </c>
      <c r="H31" s="113">
        <v>372512607</v>
      </c>
      <c r="I31" s="144"/>
      <c r="J31" s="146">
        <v>12.6</v>
      </c>
      <c r="K31" s="146">
        <v>2.1</v>
      </c>
      <c r="L31" s="147">
        <v>10.5</v>
      </c>
    </row>
    <row r="32" spans="1:12" x14ac:dyDescent="0.55000000000000004">
      <c r="A32" s="115"/>
      <c r="B32" s="115">
        <v>45318</v>
      </c>
      <c r="C32" s="112"/>
      <c r="D32" s="112"/>
      <c r="E32" s="112"/>
      <c r="F32" s="132" t="s">
        <v>155</v>
      </c>
      <c r="G32" s="112" t="s">
        <v>156</v>
      </c>
      <c r="H32" s="113">
        <v>372512607</v>
      </c>
      <c r="I32" s="144"/>
      <c r="J32" s="146">
        <v>12.6</v>
      </c>
      <c r="K32" s="146">
        <v>2.1</v>
      </c>
      <c r="L32" s="147">
        <v>10.5</v>
      </c>
    </row>
    <row r="33" spans="1:12" x14ac:dyDescent="0.55000000000000004">
      <c r="A33" s="115"/>
      <c r="B33" s="115">
        <v>45349</v>
      </c>
      <c r="C33" s="112"/>
      <c r="D33" s="112"/>
      <c r="E33" s="112"/>
      <c r="F33" s="132" t="s">
        <v>155</v>
      </c>
      <c r="G33" s="112" t="s">
        <v>156</v>
      </c>
      <c r="H33" s="113">
        <v>372512607</v>
      </c>
      <c r="I33" s="144"/>
      <c r="J33" s="146">
        <v>12.6</v>
      </c>
      <c r="K33" s="146">
        <v>2.1</v>
      </c>
      <c r="L33" s="147">
        <v>10.5</v>
      </c>
    </row>
    <row r="34" spans="1:12" ht="14.7" thickBot="1" x14ac:dyDescent="0.6">
      <c r="A34" s="115"/>
      <c r="B34" s="115">
        <v>45378</v>
      </c>
      <c r="C34" s="112"/>
      <c r="D34" s="112"/>
      <c r="E34" s="112"/>
      <c r="F34" s="132" t="s">
        <v>155</v>
      </c>
      <c r="G34" s="112" t="s">
        <v>156</v>
      </c>
      <c r="H34" s="113">
        <v>372512607</v>
      </c>
      <c r="I34" s="145"/>
      <c r="J34" s="148">
        <v>12.6</v>
      </c>
      <c r="K34" s="148">
        <v>2.1</v>
      </c>
      <c r="L34" s="149">
        <v>10.5</v>
      </c>
    </row>
    <row r="35" spans="1:12" x14ac:dyDescent="0.55000000000000004">
      <c r="A35" s="127"/>
      <c r="B35" s="127"/>
      <c r="C35" s="114"/>
      <c r="D35" s="114"/>
      <c r="E35" s="114"/>
      <c r="F35" s="114"/>
      <c r="G35" s="114"/>
      <c r="H35" s="114"/>
      <c r="I35" s="192"/>
      <c r="J35" s="192"/>
      <c r="K35" s="129"/>
      <c r="L35" s="129"/>
    </row>
  </sheetData>
  <mergeCells count="10">
    <mergeCell ref="I35:J35"/>
    <mergeCell ref="I1:I2"/>
    <mergeCell ref="C1:C2"/>
    <mergeCell ref="B1:B2"/>
    <mergeCell ref="A1:A2"/>
    <mergeCell ref="H1:H2"/>
    <mergeCell ref="G1:G2"/>
    <mergeCell ref="F1:F2"/>
    <mergeCell ref="E1:E2"/>
    <mergeCell ref="D1: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0BB56-BB94-475C-A77E-D6F814CB71BA}">
  <sheetPr>
    <tabColor theme="4" tint="0.59999389629810485"/>
  </sheetPr>
  <dimension ref="A1:N32"/>
  <sheetViews>
    <sheetView topLeftCell="C1" zoomScaleNormal="100" workbookViewId="0">
      <pane ySplit="2" topLeftCell="A3" activePane="bottomLeft" state="frozen"/>
      <selection pane="bottomLeft" activeCell="M1" sqref="M1"/>
    </sheetView>
  </sheetViews>
  <sheetFormatPr defaultColWidth="9.15625" defaultRowHeight="14.4" x14ac:dyDescent="0.55000000000000004"/>
  <cols>
    <col min="1" max="1" width="12" style="116" customWidth="1"/>
    <col min="2" max="2" width="13.26171875" style="116" customWidth="1"/>
    <col min="4" max="4" width="11" customWidth="1"/>
    <col min="5" max="5" width="13.15625" customWidth="1"/>
    <col min="6" max="6" width="28.41796875" customWidth="1"/>
    <col min="7" max="7" width="48.68359375" customWidth="1"/>
    <col min="8" max="8" width="14.68359375" customWidth="1"/>
    <col min="9" max="9" width="8.83984375" customWidth="1"/>
    <col min="10" max="11" width="11" customWidth="1"/>
    <col min="12" max="12" width="11.15625" customWidth="1"/>
  </cols>
  <sheetData>
    <row r="1" spans="1:14" s="123" customFormat="1" ht="28.5" customHeight="1" x14ac:dyDescent="0.55000000000000004">
      <c r="A1" s="199" t="s">
        <v>160</v>
      </c>
      <c r="B1" s="197" t="s">
        <v>161</v>
      </c>
      <c r="C1" s="195" t="s">
        <v>162</v>
      </c>
      <c r="D1" s="201" t="s">
        <v>2</v>
      </c>
      <c r="E1" s="195" t="s">
        <v>3</v>
      </c>
      <c r="F1" s="195" t="s">
        <v>153</v>
      </c>
      <c r="G1" s="195" t="s">
        <v>157</v>
      </c>
      <c r="H1" s="195" t="s">
        <v>154</v>
      </c>
      <c r="I1" s="193" t="s">
        <v>163</v>
      </c>
      <c r="J1" s="138" t="s">
        <v>165</v>
      </c>
      <c r="K1" s="138" t="s">
        <v>167</v>
      </c>
      <c r="L1" s="139" t="s">
        <v>166</v>
      </c>
    </row>
    <row r="2" spans="1:14" ht="14.7" thickBot="1" x14ac:dyDescent="0.6">
      <c r="A2" s="200"/>
      <c r="B2" s="198"/>
      <c r="C2" s="196"/>
      <c r="D2" s="202"/>
      <c r="E2" s="196"/>
      <c r="F2" s="196"/>
      <c r="G2" s="196"/>
      <c r="H2" s="196"/>
      <c r="I2" s="194"/>
      <c r="J2" s="150">
        <f>SUM(I3:J31)</f>
        <v>138</v>
      </c>
      <c r="K2" s="150">
        <f>SUM(K3:K31)</f>
        <v>23</v>
      </c>
      <c r="L2" s="151">
        <f>SUM(L3:L31)</f>
        <v>115</v>
      </c>
    </row>
    <row r="3" spans="1:14" x14ac:dyDescent="0.55000000000000004">
      <c r="A3" s="38"/>
      <c r="B3" s="11"/>
      <c r="C3" s="125"/>
      <c r="D3" s="125"/>
      <c r="E3" s="125"/>
      <c r="F3" s="125" t="s">
        <v>155</v>
      </c>
      <c r="G3" s="17" t="s">
        <v>61</v>
      </c>
      <c r="H3" s="126">
        <v>15613846</v>
      </c>
      <c r="I3" s="140"/>
      <c r="J3" s="154">
        <v>138</v>
      </c>
      <c r="K3" s="155">
        <f t="shared" ref="K3:K31" si="0">IF(J3&gt;0,J3-L3,"")</f>
        <v>23</v>
      </c>
      <c r="L3" s="156">
        <f t="shared" ref="L3:L31" si="1">IF(J3&gt;0,J3/1.2,"")</f>
        <v>115</v>
      </c>
      <c r="M3" s="152"/>
      <c r="N3" s="152"/>
    </row>
    <row r="4" spans="1:14" x14ac:dyDescent="0.55000000000000004">
      <c r="A4" s="38"/>
      <c r="B4" s="11"/>
      <c r="C4" s="125"/>
      <c r="D4" s="125"/>
      <c r="E4" s="125"/>
      <c r="F4" s="125"/>
      <c r="G4" s="17"/>
      <c r="H4" s="126"/>
      <c r="I4" s="140"/>
      <c r="J4" s="154"/>
      <c r="K4" s="155" t="str">
        <f t="shared" si="0"/>
        <v/>
      </c>
      <c r="L4" s="156" t="str">
        <f t="shared" si="1"/>
        <v/>
      </c>
      <c r="M4" s="152"/>
      <c r="N4" s="152"/>
    </row>
    <row r="5" spans="1:14" x14ac:dyDescent="0.55000000000000004">
      <c r="A5" s="38"/>
      <c r="B5" s="11"/>
      <c r="C5" s="125"/>
      <c r="D5" s="125"/>
      <c r="E5" s="125"/>
      <c r="F5" s="125"/>
      <c r="G5" s="17"/>
      <c r="H5" s="126"/>
      <c r="I5" s="140"/>
      <c r="J5" s="154"/>
      <c r="K5" s="155" t="str">
        <f t="shared" si="0"/>
        <v/>
      </c>
      <c r="L5" s="156" t="str">
        <f t="shared" si="1"/>
        <v/>
      </c>
      <c r="M5" s="152"/>
      <c r="N5" s="152"/>
    </row>
    <row r="6" spans="1:14" x14ac:dyDescent="0.55000000000000004">
      <c r="A6" s="38"/>
      <c r="B6" s="11"/>
      <c r="C6" s="125"/>
      <c r="D6" s="125"/>
      <c r="E6" s="125"/>
      <c r="F6" s="125"/>
      <c r="G6" s="17"/>
      <c r="H6" s="126"/>
      <c r="I6" s="140"/>
      <c r="J6" s="154"/>
      <c r="K6" s="155" t="str">
        <f t="shared" si="0"/>
        <v/>
      </c>
      <c r="L6" s="156" t="str">
        <f t="shared" si="1"/>
        <v/>
      </c>
      <c r="M6" s="152"/>
      <c r="N6" s="152"/>
    </row>
    <row r="7" spans="1:14" x14ac:dyDescent="0.55000000000000004">
      <c r="A7" s="38"/>
      <c r="B7" s="11"/>
      <c r="C7" s="125"/>
      <c r="D7" s="125"/>
      <c r="E7" s="125"/>
      <c r="F7" s="125"/>
      <c r="G7" s="17"/>
      <c r="H7" s="17"/>
      <c r="I7" s="140"/>
      <c r="J7" s="154"/>
      <c r="K7" s="155" t="str">
        <f t="shared" si="0"/>
        <v/>
      </c>
      <c r="L7" s="156" t="str">
        <f t="shared" si="1"/>
        <v/>
      </c>
      <c r="M7" s="152"/>
      <c r="N7" s="152"/>
    </row>
    <row r="8" spans="1:14" x14ac:dyDescent="0.55000000000000004">
      <c r="A8" s="38"/>
      <c r="B8" s="11"/>
      <c r="C8" s="125"/>
      <c r="D8" s="125"/>
      <c r="E8" s="125"/>
      <c r="F8" s="125"/>
      <c r="G8" s="17"/>
      <c r="H8" s="126"/>
      <c r="I8" s="140"/>
      <c r="J8" s="154"/>
      <c r="K8" s="155" t="str">
        <f t="shared" si="0"/>
        <v/>
      </c>
      <c r="L8" s="156" t="str">
        <f t="shared" si="1"/>
        <v/>
      </c>
      <c r="M8" s="152"/>
      <c r="N8" s="152"/>
    </row>
    <row r="9" spans="1:14" x14ac:dyDescent="0.55000000000000004">
      <c r="A9" s="124"/>
      <c r="B9" s="124"/>
      <c r="C9" s="49"/>
      <c r="D9" s="49"/>
      <c r="E9" s="49"/>
      <c r="F9" s="125"/>
      <c r="G9" s="49"/>
      <c r="H9" s="49"/>
      <c r="I9" s="143"/>
      <c r="J9" s="154"/>
      <c r="K9" s="155" t="str">
        <f t="shared" si="0"/>
        <v/>
      </c>
      <c r="L9" s="156" t="str">
        <f t="shared" si="1"/>
        <v/>
      </c>
    </row>
    <row r="10" spans="1:14" x14ac:dyDescent="0.55000000000000004">
      <c r="A10" s="12"/>
      <c r="B10" s="11"/>
      <c r="C10" s="125"/>
      <c r="D10" s="125"/>
      <c r="E10" s="125"/>
      <c r="F10" s="125"/>
      <c r="G10" s="17"/>
      <c r="H10" s="126"/>
      <c r="I10" s="140"/>
      <c r="J10" s="154"/>
      <c r="K10" s="155" t="str">
        <f t="shared" si="0"/>
        <v/>
      </c>
      <c r="L10" s="156" t="str">
        <f t="shared" si="1"/>
        <v/>
      </c>
    </row>
    <row r="11" spans="1:14" x14ac:dyDescent="0.55000000000000004">
      <c r="A11" s="124"/>
      <c r="B11" s="124"/>
      <c r="C11" s="49"/>
      <c r="D11" s="49"/>
      <c r="E11" s="49"/>
      <c r="F11" s="125"/>
      <c r="G11" s="49"/>
      <c r="H11" s="49"/>
      <c r="I11" s="143"/>
      <c r="J11" s="154"/>
      <c r="K11" s="155" t="str">
        <f t="shared" si="0"/>
        <v/>
      </c>
      <c r="L11" s="156" t="str">
        <f t="shared" si="1"/>
        <v/>
      </c>
    </row>
    <row r="12" spans="1:14" x14ac:dyDescent="0.55000000000000004">
      <c r="A12" s="127"/>
      <c r="B12" s="127"/>
      <c r="C12" s="114"/>
      <c r="D12" s="114"/>
      <c r="E12" s="114"/>
      <c r="F12" s="125"/>
      <c r="G12" s="114"/>
      <c r="H12" s="128"/>
      <c r="I12" s="144"/>
      <c r="J12" s="154"/>
      <c r="K12" s="155" t="str">
        <f t="shared" si="0"/>
        <v/>
      </c>
      <c r="L12" s="156" t="str">
        <f t="shared" si="1"/>
        <v/>
      </c>
    </row>
    <row r="13" spans="1:14" x14ac:dyDescent="0.55000000000000004">
      <c r="A13" s="127"/>
      <c r="B13" s="127"/>
      <c r="C13" s="114"/>
      <c r="D13" s="114"/>
      <c r="E13" s="114"/>
      <c r="F13" s="125"/>
      <c r="G13" s="114"/>
      <c r="H13" s="128"/>
      <c r="I13" s="144"/>
      <c r="J13" s="154"/>
      <c r="K13" s="155" t="str">
        <f t="shared" si="0"/>
        <v/>
      </c>
      <c r="L13" s="156" t="str">
        <f t="shared" si="1"/>
        <v/>
      </c>
    </row>
    <row r="14" spans="1:14" x14ac:dyDescent="0.55000000000000004">
      <c r="A14" s="127"/>
      <c r="B14" s="127"/>
      <c r="C14" s="114"/>
      <c r="D14" s="114"/>
      <c r="E14" s="114"/>
      <c r="F14" s="125"/>
      <c r="G14" s="114"/>
      <c r="H14" s="128"/>
      <c r="I14" s="144"/>
      <c r="J14" s="154"/>
      <c r="K14" s="155" t="str">
        <f t="shared" si="0"/>
        <v/>
      </c>
      <c r="L14" s="156" t="str">
        <f t="shared" si="1"/>
        <v/>
      </c>
    </row>
    <row r="15" spans="1:14" x14ac:dyDescent="0.55000000000000004">
      <c r="A15" s="127"/>
      <c r="B15" s="127"/>
      <c r="C15" s="114"/>
      <c r="D15" s="114"/>
      <c r="E15" s="114"/>
      <c r="F15" s="125"/>
      <c r="G15" s="114"/>
      <c r="H15" s="128"/>
      <c r="I15" s="144"/>
      <c r="J15" s="154"/>
      <c r="K15" s="155" t="str">
        <f t="shared" si="0"/>
        <v/>
      </c>
      <c r="L15" s="156" t="str">
        <f t="shared" si="1"/>
        <v/>
      </c>
    </row>
    <row r="16" spans="1:14" x14ac:dyDescent="0.55000000000000004">
      <c r="A16" s="127"/>
      <c r="B16" s="127"/>
      <c r="C16" s="114"/>
      <c r="D16" s="114"/>
      <c r="E16" s="114"/>
      <c r="F16" s="125"/>
      <c r="G16" s="114"/>
      <c r="H16" s="128"/>
      <c r="I16" s="144"/>
      <c r="J16" s="154"/>
      <c r="K16" s="155" t="str">
        <f t="shared" si="0"/>
        <v/>
      </c>
      <c r="L16" s="156" t="str">
        <f t="shared" si="1"/>
        <v/>
      </c>
    </row>
    <row r="17" spans="1:12" x14ac:dyDescent="0.55000000000000004">
      <c r="A17" s="127"/>
      <c r="B17" s="127"/>
      <c r="C17" s="114"/>
      <c r="D17" s="114"/>
      <c r="E17" s="114"/>
      <c r="F17" s="125"/>
      <c r="G17" s="114"/>
      <c r="H17" s="128"/>
      <c r="I17" s="144"/>
      <c r="J17" s="154"/>
      <c r="K17" s="155" t="str">
        <f t="shared" si="0"/>
        <v/>
      </c>
      <c r="L17" s="156" t="str">
        <f t="shared" si="1"/>
        <v/>
      </c>
    </row>
    <row r="18" spans="1:12" x14ac:dyDescent="0.55000000000000004">
      <c r="A18" s="127"/>
      <c r="B18" s="127"/>
      <c r="C18" s="114"/>
      <c r="D18" s="114"/>
      <c r="E18" s="114"/>
      <c r="F18" s="125"/>
      <c r="G18" s="114"/>
      <c r="H18" s="128"/>
      <c r="I18" s="144"/>
      <c r="J18" s="154"/>
      <c r="K18" s="155" t="str">
        <f t="shared" si="0"/>
        <v/>
      </c>
      <c r="L18" s="156" t="str">
        <f t="shared" si="1"/>
        <v/>
      </c>
    </row>
    <row r="19" spans="1:12" x14ac:dyDescent="0.55000000000000004">
      <c r="A19" s="127"/>
      <c r="B19" s="127"/>
      <c r="C19" s="114"/>
      <c r="D19" s="114"/>
      <c r="E19" s="114"/>
      <c r="F19" s="125"/>
      <c r="G19" s="114"/>
      <c r="H19" s="128"/>
      <c r="I19" s="144"/>
      <c r="J19" s="154"/>
      <c r="K19" s="155" t="str">
        <f t="shared" si="0"/>
        <v/>
      </c>
      <c r="L19" s="156" t="str">
        <f t="shared" si="1"/>
        <v/>
      </c>
    </row>
    <row r="20" spans="1:12" x14ac:dyDescent="0.55000000000000004">
      <c r="A20" s="127"/>
      <c r="B20" s="127"/>
      <c r="C20" s="114"/>
      <c r="D20" s="114"/>
      <c r="E20" s="114"/>
      <c r="F20" s="125"/>
      <c r="G20" s="114"/>
      <c r="H20" s="128"/>
      <c r="I20" s="144"/>
      <c r="J20" s="154"/>
      <c r="K20" s="155" t="str">
        <f t="shared" si="0"/>
        <v/>
      </c>
      <c r="L20" s="156" t="str">
        <f t="shared" si="1"/>
        <v/>
      </c>
    </row>
    <row r="21" spans="1:12" x14ac:dyDescent="0.55000000000000004">
      <c r="A21" s="127"/>
      <c r="B21" s="127"/>
      <c r="C21" s="114"/>
      <c r="D21" s="114"/>
      <c r="E21" s="114"/>
      <c r="F21" s="125"/>
      <c r="G21" s="114"/>
      <c r="H21" s="128"/>
      <c r="I21" s="144"/>
      <c r="J21" s="154"/>
      <c r="K21" s="155" t="str">
        <f t="shared" si="0"/>
        <v/>
      </c>
      <c r="L21" s="156" t="str">
        <f t="shared" si="1"/>
        <v/>
      </c>
    </row>
    <row r="22" spans="1:12" x14ac:dyDescent="0.55000000000000004">
      <c r="A22" s="127"/>
      <c r="B22" s="127"/>
      <c r="C22" s="114"/>
      <c r="D22" s="114"/>
      <c r="E22" s="114"/>
      <c r="F22" s="125"/>
      <c r="G22" s="114"/>
      <c r="H22" s="128"/>
      <c r="I22" s="144"/>
      <c r="J22" s="154"/>
      <c r="K22" s="155" t="str">
        <f t="shared" si="0"/>
        <v/>
      </c>
      <c r="L22" s="156" t="str">
        <f t="shared" si="1"/>
        <v/>
      </c>
    </row>
    <row r="23" spans="1:12" x14ac:dyDescent="0.55000000000000004">
      <c r="A23" s="127"/>
      <c r="B23" s="127"/>
      <c r="C23" s="114"/>
      <c r="D23" s="114"/>
      <c r="E23" s="114"/>
      <c r="F23" s="125"/>
      <c r="G23" s="114"/>
      <c r="H23" s="128"/>
      <c r="I23" s="144"/>
      <c r="J23" s="154"/>
      <c r="K23" s="155" t="str">
        <f t="shared" si="0"/>
        <v/>
      </c>
      <c r="L23" s="156" t="str">
        <f t="shared" si="1"/>
        <v/>
      </c>
    </row>
    <row r="24" spans="1:12" x14ac:dyDescent="0.55000000000000004">
      <c r="A24" s="127"/>
      <c r="B24" s="127"/>
      <c r="C24" s="114"/>
      <c r="D24" s="114"/>
      <c r="E24" s="114"/>
      <c r="F24" s="125"/>
      <c r="G24" s="114"/>
      <c r="H24" s="128"/>
      <c r="I24" s="144"/>
      <c r="J24" s="154"/>
      <c r="K24" s="155" t="str">
        <f t="shared" si="0"/>
        <v/>
      </c>
      <c r="L24" s="156" t="str">
        <f t="shared" si="1"/>
        <v/>
      </c>
    </row>
    <row r="25" spans="1:12" x14ac:dyDescent="0.55000000000000004">
      <c r="A25" s="127"/>
      <c r="B25" s="127"/>
      <c r="C25" s="114"/>
      <c r="D25" s="114"/>
      <c r="E25" s="114"/>
      <c r="F25" s="125"/>
      <c r="G25" s="114"/>
      <c r="H25" s="128"/>
      <c r="I25" s="144"/>
      <c r="J25" s="154"/>
      <c r="K25" s="155" t="str">
        <f t="shared" si="0"/>
        <v/>
      </c>
      <c r="L25" s="156" t="str">
        <f t="shared" si="1"/>
        <v/>
      </c>
    </row>
    <row r="26" spans="1:12" x14ac:dyDescent="0.55000000000000004">
      <c r="A26" s="127"/>
      <c r="B26" s="127"/>
      <c r="C26" s="114"/>
      <c r="D26" s="114"/>
      <c r="E26" s="114"/>
      <c r="F26" s="125"/>
      <c r="G26" s="114"/>
      <c r="H26" s="128"/>
      <c r="I26" s="144"/>
      <c r="J26" s="154"/>
      <c r="K26" s="155" t="str">
        <f t="shared" si="0"/>
        <v/>
      </c>
      <c r="L26" s="156" t="str">
        <f t="shared" si="1"/>
        <v/>
      </c>
    </row>
    <row r="27" spans="1:12" x14ac:dyDescent="0.55000000000000004">
      <c r="A27" s="127"/>
      <c r="B27" s="127"/>
      <c r="C27" s="114"/>
      <c r="D27" s="114"/>
      <c r="E27" s="114"/>
      <c r="F27" s="125"/>
      <c r="G27" s="114"/>
      <c r="H27" s="128"/>
      <c r="I27" s="144"/>
      <c r="J27" s="154"/>
      <c r="K27" s="155" t="str">
        <f t="shared" si="0"/>
        <v/>
      </c>
      <c r="L27" s="156" t="str">
        <f t="shared" si="1"/>
        <v/>
      </c>
    </row>
    <row r="28" spans="1:12" x14ac:dyDescent="0.55000000000000004">
      <c r="A28" s="127"/>
      <c r="B28" s="127"/>
      <c r="C28" s="114"/>
      <c r="D28" s="114"/>
      <c r="E28" s="114"/>
      <c r="F28" s="125"/>
      <c r="G28" s="114"/>
      <c r="H28" s="128"/>
      <c r="I28" s="144"/>
      <c r="J28" s="154"/>
      <c r="K28" s="155" t="str">
        <f t="shared" si="0"/>
        <v/>
      </c>
      <c r="L28" s="156" t="str">
        <f t="shared" si="1"/>
        <v/>
      </c>
    </row>
    <row r="29" spans="1:12" x14ac:dyDescent="0.55000000000000004">
      <c r="A29" s="127"/>
      <c r="B29" s="127"/>
      <c r="C29" s="114"/>
      <c r="D29" s="114"/>
      <c r="E29" s="114"/>
      <c r="F29" s="125"/>
      <c r="G29" s="114"/>
      <c r="H29" s="128"/>
      <c r="I29" s="144"/>
      <c r="J29" s="154"/>
      <c r="K29" s="155" t="str">
        <f t="shared" si="0"/>
        <v/>
      </c>
      <c r="L29" s="156" t="str">
        <f t="shared" si="1"/>
        <v/>
      </c>
    </row>
    <row r="30" spans="1:12" x14ac:dyDescent="0.55000000000000004">
      <c r="A30" s="127"/>
      <c r="B30" s="127"/>
      <c r="C30" s="114"/>
      <c r="D30" s="114"/>
      <c r="E30" s="114"/>
      <c r="F30" s="125"/>
      <c r="G30" s="114"/>
      <c r="H30" s="128"/>
      <c r="I30" s="144"/>
      <c r="J30" s="154"/>
      <c r="K30" s="155" t="str">
        <f t="shared" si="0"/>
        <v/>
      </c>
      <c r="L30" s="156" t="str">
        <f t="shared" si="1"/>
        <v/>
      </c>
    </row>
    <row r="31" spans="1:12" x14ac:dyDescent="0.55000000000000004">
      <c r="A31" s="127"/>
      <c r="B31" s="127"/>
      <c r="C31" s="114"/>
      <c r="D31" s="114"/>
      <c r="E31" s="114"/>
      <c r="F31" s="125"/>
      <c r="G31" s="114"/>
      <c r="H31" s="128"/>
      <c r="I31" s="144"/>
      <c r="J31" s="154"/>
      <c r="K31" s="155" t="str">
        <f t="shared" si="0"/>
        <v/>
      </c>
      <c r="L31" s="156" t="str">
        <f t="shared" si="1"/>
        <v/>
      </c>
    </row>
    <row r="32" spans="1:12" x14ac:dyDescent="0.55000000000000004">
      <c r="A32" s="127"/>
      <c r="B32" s="127"/>
      <c r="C32" s="114"/>
      <c r="D32" s="114"/>
      <c r="E32" s="114"/>
      <c r="F32" s="114"/>
      <c r="G32" s="114"/>
      <c r="H32" s="114"/>
      <c r="I32" s="192"/>
      <c r="J32" s="192"/>
      <c r="K32" s="129"/>
      <c r="L32" s="129"/>
    </row>
  </sheetData>
  <mergeCells count="10">
    <mergeCell ref="G1:G2"/>
    <mergeCell ref="H1:H2"/>
    <mergeCell ref="I1:I2"/>
    <mergeCell ref="I32:J3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9FB12-F11F-42D5-A2DF-3299D54757DB}">
  <dimension ref="A1:E7"/>
  <sheetViews>
    <sheetView workbookViewId="0">
      <selection activeCell="D10" sqref="D10"/>
    </sheetView>
  </sheetViews>
  <sheetFormatPr defaultRowHeight="14.4" x14ac:dyDescent="0.55000000000000004"/>
  <cols>
    <col min="1" max="1" width="36.578125" customWidth="1"/>
    <col min="2" max="2" width="14.26171875" customWidth="1"/>
    <col min="3" max="3" width="12" customWidth="1"/>
    <col min="4" max="4" width="73" customWidth="1"/>
  </cols>
  <sheetData>
    <row r="1" spans="1:5" x14ac:dyDescent="0.55000000000000004">
      <c r="A1" s="158" t="s">
        <v>169</v>
      </c>
      <c r="B1" s="158" t="s">
        <v>178</v>
      </c>
      <c r="C1" s="158" t="s">
        <v>174</v>
      </c>
      <c r="D1" s="158" t="s">
        <v>170</v>
      </c>
      <c r="E1" s="158" t="s">
        <v>176</v>
      </c>
    </row>
    <row r="2" spans="1:5" x14ac:dyDescent="0.55000000000000004">
      <c r="A2" t="s">
        <v>171</v>
      </c>
      <c r="C2" s="157">
        <v>300</v>
      </c>
      <c r="D2" t="s">
        <v>172</v>
      </c>
    </row>
    <row r="3" spans="1:5" x14ac:dyDescent="0.55000000000000004">
      <c r="A3" t="s">
        <v>173</v>
      </c>
      <c r="C3" s="157">
        <v>2500</v>
      </c>
      <c r="D3" t="s">
        <v>175</v>
      </c>
    </row>
    <row r="4" spans="1:5" x14ac:dyDescent="0.55000000000000004">
      <c r="C4" s="157"/>
    </row>
    <row r="5" spans="1:5" x14ac:dyDescent="0.55000000000000004">
      <c r="A5" s="203" t="s">
        <v>207</v>
      </c>
      <c r="B5" s="204"/>
      <c r="C5" s="184">
        <f>SUM(C2:C4)</f>
        <v>2800</v>
      </c>
    </row>
    <row r="6" spans="1:5" x14ac:dyDescent="0.55000000000000004">
      <c r="C6" s="157"/>
    </row>
    <row r="7" spans="1:5" x14ac:dyDescent="0.55000000000000004">
      <c r="C7" s="157"/>
    </row>
  </sheetData>
  <mergeCells count="1"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04199-EBA5-4C5C-8ABA-38ABCAC11521}">
  <sheetPr>
    <tabColor rgb="FFFFC000"/>
  </sheetPr>
  <dimension ref="A1:L48"/>
  <sheetViews>
    <sheetView workbookViewId="0">
      <pane ySplit="4" topLeftCell="A5" activePane="bottomLeft" state="frozen"/>
      <selection pane="bottomLeft" activeCell="B22" sqref="B22"/>
    </sheetView>
  </sheetViews>
  <sheetFormatPr defaultRowHeight="14.4" x14ac:dyDescent="0.55000000000000004"/>
  <cols>
    <col min="1" max="1" width="9.68359375" style="9" customWidth="1"/>
    <col min="2" max="2" width="9.68359375" customWidth="1"/>
    <col min="3" max="5" width="9.68359375" style="5" customWidth="1"/>
    <col min="6" max="6" width="38.68359375" customWidth="1"/>
    <col min="7" max="8" width="10.68359375" customWidth="1"/>
    <col min="9" max="9" width="11.26171875" bestFit="1" customWidth="1"/>
    <col min="10" max="10" width="11.261718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187" t="s">
        <v>78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SUM(G4:G48)</f>
        <v>8502</v>
      </c>
      <c r="H3" s="98">
        <f>SUM(H4:H48)</f>
        <v>342.25</v>
      </c>
      <c r="I3" s="48" cm="1">
        <f t="array" ref="I3">LOOKUP(2,1/(J:J&lt;&gt;""),I:I)</f>
        <v>14905.84</v>
      </c>
      <c r="J3" s="46" cm="1">
        <f t="array" ref="J3">LOOKUP(2,1/(J:J&lt;&gt;""),J:J)</f>
        <v>14905.84</v>
      </c>
      <c r="K3" s="2"/>
      <c r="L3" s="2"/>
    </row>
    <row r="4" spans="1:12" ht="15" thickTop="1" thickBot="1" x14ac:dyDescent="0.6">
      <c r="A4" s="52">
        <v>42831</v>
      </c>
      <c r="B4" s="52"/>
      <c r="C4" s="53"/>
      <c r="D4" s="53"/>
      <c r="E4" s="53"/>
      <c r="F4" s="188" t="s">
        <v>119</v>
      </c>
      <c r="G4" s="188"/>
      <c r="H4" s="189"/>
      <c r="I4" s="64">
        <v>6746.09</v>
      </c>
      <c r="J4" s="47">
        <f>IF(K4="Y",I4," ")</f>
        <v>6746.09</v>
      </c>
      <c r="K4" s="54" t="s">
        <v>70</v>
      </c>
      <c r="L4" s="55"/>
    </row>
    <row r="5" spans="1:12" ht="14.7" thickTop="1" x14ac:dyDescent="0.55000000000000004">
      <c r="A5" s="12">
        <v>42838</v>
      </c>
      <c r="B5" s="11"/>
      <c r="C5" s="16" t="s">
        <v>93</v>
      </c>
      <c r="D5" s="16"/>
      <c r="E5" s="16"/>
      <c r="F5" s="17" t="s">
        <v>92</v>
      </c>
      <c r="G5" s="13">
        <v>900</v>
      </c>
      <c r="H5" s="45"/>
      <c r="I5" s="10">
        <f>IF(OR($G5&gt;0,$H5&gt;0),$I4+$G5-$H5,"")</f>
        <v>7646.09</v>
      </c>
      <c r="J5" s="30">
        <f>IF(K5="Y",J4+G5-H5,IF(K5="N",J4,""))</f>
        <v>7646.09</v>
      </c>
      <c r="K5" s="4" t="s">
        <v>70</v>
      </c>
      <c r="L5" s="1"/>
    </row>
    <row r="6" spans="1:12" x14ac:dyDescent="0.55000000000000004">
      <c r="A6" s="12">
        <v>42881</v>
      </c>
      <c r="B6" s="11"/>
      <c r="C6" s="16">
        <v>100168</v>
      </c>
      <c r="D6" s="16"/>
      <c r="E6" s="16"/>
      <c r="F6" s="17" t="s">
        <v>90</v>
      </c>
      <c r="G6" s="13"/>
      <c r="H6" s="45">
        <v>164.25</v>
      </c>
      <c r="I6" s="10">
        <f>IF(OR($G6&gt;0,$H6&gt;0),$I5+$G6-$H6,"")</f>
        <v>7481.84</v>
      </c>
      <c r="J6" s="30">
        <f t="shared" ref="J6:J15" si="0">IF(K6="Y",J5+G6-H6,IF(K6="N",J5,""))</f>
        <v>7481.84</v>
      </c>
      <c r="K6" s="4" t="s">
        <v>70</v>
      </c>
      <c r="L6" s="1"/>
    </row>
    <row r="7" spans="1:12" x14ac:dyDescent="0.55000000000000004">
      <c r="A7" s="12">
        <v>42885</v>
      </c>
      <c r="B7" s="11"/>
      <c r="C7" s="16">
        <v>100164</v>
      </c>
      <c r="D7" s="16"/>
      <c r="E7" s="16"/>
      <c r="F7" s="17" t="s">
        <v>98</v>
      </c>
      <c r="G7" s="13"/>
      <c r="H7" s="45">
        <v>35</v>
      </c>
      <c r="I7" s="10">
        <f t="shared" ref="I7:I16" si="1">IF(OR($G7&gt;0,$H7&gt;0),$I6+$G7-$H7,"")</f>
        <v>7446.84</v>
      </c>
      <c r="J7" s="30">
        <f t="shared" si="0"/>
        <v>7446.84</v>
      </c>
      <c r="K7" s="4" t="s">
        <v>70</v>
      </c>
      <c r="L7" s="1"/>
    </row>
    <row r="8" spans="1:12" x14ac:dyDescent="0.55000000000000004">
      <c r="A8" s="12">
        <v>42885</v>
      </c>
      <c r="B8" s="11"/>
      <c r="C8" s="16">
        <v>100165</v>
      </c>
      <c r="D8" s="16"/>
      <c r="E8" s="16"/>
      <c r="F8" s="17" t="s">
        <v>91</v>
      </c>
      <c r="G8" s="13"/>
      <c r="H8" s="45">
        <v>72</v>
      </c>
      <c r="I8" s="10">
        <f t="shared" si="1"/>
        <v>7374.84</v>
      </c>
      <c r="J8" s="30">
        <f t="shared" si="0"/>
        <v>7374.84</v>
      </c>
      <c r="K8" s="4" t="s">
        <v>70</v>
      </c>
      <c r="L8" s="1"/>
    </row>
    <row r="9" spans="1:12" x14ac:dyDescent="0.55000000000000004">
      <c r="A9" s="12">
        <v>42885</v>
      </c>
      <c r="B9" s="11"/>
      <c r="C9" s="16">
        <v>100166</v>
      </c>
      <c r="D9" s="16"/>
      <c r="E9" s="16"/>
      <c r="F9" s="17" t="s">
        <v>96</v>
      </c>
      <c r="G9" s="13"/>
      <c r="H9" s="45">
        <v>26</v>
      </c>
      <c r="I9" s="10">
        <f t="shared" si="1"/>
        <v>7348.84</v>
      </c>
      <c r="J9" s="30">
        <f t="shared" si="0"/>
        <v>7348.84</v>
      </c>
      <c r="K9" s="4" t="s">
        <v>70</v>
      </c>
      <c r="L9" s="1"/>
    </row>
    <row r="10" spans="1:12" x14ac:dyDescent="0.55000000000000004">
      <c r="A10" s="12">
        <v>42886</v>
      </c>
      <c r="B10" s="11"/>
      <c r="C10" s="16">
        <v>265364</v>
      </c>
      <c r="D10" s="16"/>
      <c r="E10" s="16"/>
      <c r="F10" s="17" t="s">
        <v>92</v>
      </c>
      <c r="G10" s="13">
        <v>300</v>
      </c>
      <c r="H10" s="45"/>
      <c r="I10" s="10">
        <f t="shared" si="1"/>
        <v>7648.84</v>
      </c>
      <c r="J10" s="30">
        <f t="shared" si="0"/>
        <v>7648.84</v>
      </c>
      <c r="K10" s="4" t="s">
        <v>70</v>
      </c>
      <c r="L10" s="1"/>
    </row>
    <row r="11" spans="1:12" x14ac:dyDescent="0.55000000000000004">
      <c r="A11" s="12">
        <v>42887</v>
      </c>
      <c r="B11" s="11"/>
      <c r="C11" s="16">
        <v>100167</v>
      </c>
      <c r="D11" s="16"/>
      <c r="E11" s="16"/>
      <c r="F11" s="17" t="s">
        <v>97</v>
      </c>
      <c r="G11" s="13"/>
      <c r="H11" s="45">
        <v>45</v>
      </c>
      <c r="I11" s="10">
        <f t="shared" si="1"/>
        <v>7603.84</v>
      </c>
      <c r="J11" s="30">
        <f t="shared" si="0"/>
        <v>7603.84</v>
      </c>
      <c r="K11" s="4" t="s">
        <v>70</v>
      </c>
      <c r="L11" s="1"/>
    </row>
    <row r="12" spans="1:12" x14ac:dyDescent="0.55000000000000004">
      <c r="A12" s="12">
        <v>42998</v>
      </c>
      <c r="B12" s="11"/>
      <c r="C12" s="16" t="s">
        <v>93</v>
      </c>
      <c r="D12" s="16"/>
      <c r="E12" s="16"/>
      <c r="F12" s="17" t="s">
        <v>92</v>
      </c>
      <c r="G12" s="13">
        <v>900</v>
      </c>
      <c r="H12" s="45"/>
      <c r="I12" s="10">
        <f t="shared" si="1"/>
        <v>8503.84</v>
      </c>
      <c r="J12" s="30">
        <f t="shared" si="0"/>
        <v>8503.84</v>
      </c>
      <c r="K12" s="4" t="s">
        <v>70</v>
      </c>
      <c r="L12" s="1"/>
    </row>
    <row r="13" spans="1:12" x14ac:dyDescent="0.55000000000000004">
      <c r="A13" s="12">
        <v>43168</v>
      </c>
      <c r="B13" s="11"/>
      <c r="C13" s="16">
        <v>10310744</v>
      </c>
      <c r="D13" s="16"/>
      <c r="E13" s="16"/>
      <c r="F13" s="17" t="s">
        <v>105</v>
      </c>
      <c r="G13" s="13">
        <v>6402</v>
      </c>
      <c r="H13" s="45"/>
      <c r="I13" s="10">
        <f t="shared" si="1"/>
        <v>14905.84</v>
      </c>
      <c r="J13" s="30">
        <f t="shared" si="0"/>
        <v>14905.84</v>
      </c>
      <c r="K13" s="4" t="s">
        <v>70</v>
      </c>
      <c r="L13" s="1"/>
    </row>
    <row r="14" spans="1:12" x14ac:dyDescent="0.55000000000000004">
      <c r="A14" s="12"/>
      <c r="B14" s="11"/>
      <c r="C14" s="16"/>
      <c r="D14" s="16"/>
      <c r="E14" s="16"/>
      <c r="F14" s="17"/>
      <c r="G14" s="13"/>
      <c r="H14" s="45"/>
      <c r="I14" s="10" t="str">
        <f t="shared" si="1"/>
        <v/>
      </c>
      <c r="J14" s="30" t="str">
        <f t="shared" si="0"/>
        <v/>
      </c>
      <c r="K14" s="4"/>
      <c r="L14" s="1"/>
    </row>
    <row r="15" spans="1:12" x14ac:dyDescent="0.55000000000000004">
      <c r="A15" s="12"/>
      <c r="B15" s="11"/>
      <c r="C15" s="16"/>
      <c r="D15" s="16"/>
      <c r="E15" s="16"/>
      <c r="F15" s="17"/>
      <c r="G15" s="13"/>
      <c r="H15" s="45"/>
      <c r="I15" s="10" t="str">
        <f t="shared" si="1"/>
        <v/>
      </c>
      <c r="J15" s="30" t="str">
        <f t="shared" si="0"/>
        <v/>
      </c>
      <c r="K15" s="4"/>
      <c r="L15" s="1"/>
    </row>
    <row r="16" spans="1:12" x14ac:dyDescent="0.55000000000000004">
      <c r="A16" s="12"/>
      <c r="B16" s="11"/>
      <c r="C16" s="16"/>
      <c r="D16" s="16"/>
      <c r="E16" s="16"/>
      <c r="F16" s="17"/>
      <c r="G16" s="13"/>
      <c r="H16" s="45"/>
      <c r="I16" s="10" t="str">
        <f t="shared" si="1"/>
        <v/>
      </c>
      <c r="J16" s="30" t="str">
        <f t="shared" ref="J16:J33" si="2">IF(K16="Y",J15+G16-H16,IF(K16="N",J15,""))</f>
        <v/>
      </c>
      <c r="K16" s="4"/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ref="I17:I33" si="3">IF(OR($G17&gt;0,$H17&gt;0),$I16+$G17-$H17,"")</f>
        <v/>
      </c>
      <c r="J17" s="30" t="str">
        <f t="shared" si="2"/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3"/>
        <v/>
      </c>
      <c r="J18" s="30" t="str">
        <f t="shared" si="2"/>
        <v/>
      </c>
      <c r="K18" s="4"/>
      <c r="L18" s="1"/>
    </row>
    <row r="19" spans="1:12" x14ac:dyDescent="0.55000000000000004">
      <c r="A19" s="8"/>
      <c r="B19" s="7"/>
      <c r="C19" s="16"/>
      <c r="D19" s="16"/>
      <c r="E19" s="16"/>
      <c r="F19" s="17"/>
      <c r="G19" s="13"/>
      <c r="H19" s="45"/>
      <c r="I19" s="10" t="str">
        <f t="shared" si="3"/>
        <v/>
      </c>
      <c r="J19" s="30" t="str">
        <f t="shared" si="2"/>
        <v/>
      </c>
      <c r="K19" s="4"/>
      <c r="L19" s="1"/>
    </row>
    <row r="20" spans="1:12" x14ac:dyDescent="0.55000000000000004">
      <c r="A20" s="7"/>
      <c r="B20" s="7"/>
      <c r="C20" s="16"/>
      <c r="D20" s="16"/>
      <c r="E20" s="16"/>
      <c r="F20" s="18"/>
      <c r="G20" s="10"/>
      <c r="H20" s="45"/>
      <c r="I20" s="10" t="str">
        <f t="shared" si="3"/>
        <v/>
      </c>
      <c r="J20" s="30" t="str">
        <f t="shared" si="2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8"/>
      <c r="G21" s="13"/>
      <c r="H21" s="45"/>
      <c r="I21" s="10" t="str">
        <f t="shared" si="3"/>
        <v/>
      </c>
      <c r="J21" s="30" t="str">
        <f t="shared" si="2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7"/>
      <c r="G22" s="13"/>
      <c r="H22" s="45"/>
      <c r="I22" s="10" t="str">
        <f t="shared" si="3"/>
        <v/>
      </c>
      <c r="J22" s="30" t="str">
        <f t="shared" si="2"/>
        <v/>
      </c>
      <c r="K22" s="4"/>
      <c r="L22" s="1"/>
    </row>
    <row r="23" spans="1:12" x14ac:dyDescent="0.55000000000000004">
      <c r="B23" s="9"/>
      <c r="C23" s="19"/>
      <c r="D23" s="19"/>
      <c r="E23" s="19"/>
      <c r="F23" s="20"/>
      <c r="G23" s="21"/>
      <c r="H23" s="45"/>
      <c r="I23" s="10" t="str">
        <f t="shared" si="3"/>
        <v/>
      </c>
      <c r="J23" s="30" t="str">
        <f t="shared" si="2"/>
        <v/>
      </c>
      <c r="K23" s="4"/>
    </row>
    <row r="24" spans="1:12" x14ac:dyDescent="0.55000000000000004">
      <c r="B24" s="9"/>
      <c r="C24" s="19"/>
      <c r="D24" s="19"/>
      <c r="E24" s="19"/>
      <c r="F24" s="20"/>
      <c r="G24" s="21"/>
      <c r="H24" s="45"/>
      <c r="I24" s="10" t="str">
        <f t="shared" si="3"/>
        <v/>
      </c>
      <c r="J24" s="30" t="str">
        <f t="shared" si="2"/>
        <v/>
      </c>
      <c r="K24" s="4"/>
    </row>
    <row r="25" spans="1:12" x14ac:dyDescent="0.55000000000000004">
      <c r="B25" s="9"/>
      <c r="C25" s="19"/>
      <c r="D25" s="19"/>
      <c r="E25" s="19"/>
      <c r="F25" s="20"/>
      <c r="G25" s="22"/>
      <c r="H25" s="45"/>
      <c r="I25" s="10" t="str">
        <f t="shared" si="3"/>
        <v/>
      </c>
      <c r="J25" s="30" t="str">
        <f t="shared" si="2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2"/>
      <c r="H26" s="45"/>
      <c r="I26" s="10" t="str">
        <f t="shared" si="3"/>
        <v/>
      </c>
      <c r="J26" s="30" t="str">
        <f t="shared" si="2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45"/>
      <c r="I27" s="10" t="str">
        <f t="shared" si="3"/>
        <v/>
      </c>
      <c r="J27" s="30" t="str">
        <f t="shared" si="2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45"/>
      <c r="I28" s="10" t="str">
        <f t="shared" si="3"/>
        <v/>
      </c>
      <c r="J28" s="30" t="str">
        <f t="shared" si="2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45"/>
      <c r="I29" s="10" t="str">
        <f t="shared" si="3"/>
        <v/>
      </c>
      <c r="J29" s="30" t="str">
        <f t="shared" si="2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45"/>
      <c r="I30" s="10" t="str">
        <f t="shared" si="3"/>
        <v/>
      </c>
      <c r="J30" s="30" t="str">
        <f t="shared" si="2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45"/>
      <c r="I31" s="10" t="str">
        <f t="shared" si="3"/>
        <v/>
      </c>
      <c r="J31" s="30" t="str">
        <f t="shared" si="2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45"/>
      <c r="I32" s="10" t="str">
        <f t="shared" si="3"/>
        <v/>
      </c>
      <c r="J32" s="30" t="str">
        <f t="shared" si="2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45"/>
      <c r="I33" s="10" t="str">
        <f t="shared" si="3"/>
        <v/>
      </c>
      <c r="J33" s="30" t="str">
        <f t="shared" si="2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65"/>
      <c r="I34" s="10"/>
      <c r="J34" s="30"/>
    </row>
    <row r="35" spans="2:11" x14ac:dyDescent="0.55000000000000004">
      <c r="B35" s="9"/>
      <c r="C35" s="19"/>
      <c r="D35" s="19"/>
      <c r="E35" s="19"/>
      <c r="G35" s="22"/>
      <c r="H35" s="65"/>
      <c r="I35" s="10"/>
      <c r="J35" s="30"/>
    </row>
    <row r="36" spans="2:11" x14ac:dyDescent="0.55000000000000004">
      <c r="B36" s="9"/>
      <c r="C36" s="19"/>
      <c r="D36" s="19"/>
      <c r="E36" s="19"/>
      <c r="G36" s="22"/>
      <c r="H36" s="65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65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65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65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65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65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65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65"/>
      <c r="I43" s="10"/>
      <c r="J43" s="30"/>
    </row>
    <row r="44" spans="2:11" x14ac:dyDescent="0.55000000000000004">
      <c r="B44" s="9"/>
      <c r="C44" s="19"/>
      <c r="D44" s="19"/>
      <c r="E44" s="19"/>
      <c r="H44" s="66"/>
      <c r="I44" s="10"/>
      <c r="J44" s="31"/>
    </row>
    <row r="45" spans="2:11" x14ac:dyDescent="0.55000000000000004">
      <c r="B45" s="9"/>
      <c r="C45" s="19"/>
      <c r="D45" s="19"/>
      <c r="E45" s="19"/>
      <c r="H45" s="66"/>
      <c r="I45" s="10"/>
      <c r="J45" s="31"/>
    </row>
    <row r="46" spans="2:11" x14ac:dyDescent="0.55000000000000004">
      <c r="B46" s="9"/>
      <c r="C46" s="19"/>
      <c r="D46" s="19"/>
      <c r="E46" s="19"/>
      <c r="H46" s="66"/>
      <c r="I46" s="10"/>
      <c r="J46" s="31"/>
    </row>
    <row r="47" spans="2:11" x14ac:dyDescent="0.55000000000000004">
      <c r="B47" s="9"/>
      <c r="C47" s="19"/>
      <c r="D47" s="19"/>
      <c r="E47" s="19"/>
      <c r="H47" s="66"/>
      <c r="I47" s="10"/>
      <c r="J47" s="31"/>
    </row>
    <row r="48" spans="2:11" x14ac:dyDescent="0.55000000000000004">
      <c r="B48" s="9"/>
      <c r="C48" s="19"/>
      <c r="D48" s="19"/>
      <c r="E48" s="19"/>
      <c r="H48" s="66"/>
      <c r="I48" s="10"/>
      <c r="J48" s="31"/>
    </row>
  </sheetData>
  <mergeCells count="2">
    <mergeCell ref="A1:K1"/>
    <mergeCell ref="F4:H4"/>
  </mergeCells>
  <conditionalFormatting sqref="A4:H48">
    <cfRule type="expression" dxfId="17" priority="1">
      <formula>$K4="Y"</formula>
    </cfRule>
  </conditionalFormatting>
  <conditionalFormatting sqref="K4:K48">
    <cfRule type="cellIs" dxfId="16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DE18D-E7D9-4AEE-BD2C-0569D0FB5639}">
  <sheetPr>
    <tabColor rgb="FFFFC000"/>
  </sheetPr>
  <dimension ref="A1:N50"/>
  <sheetViews>
    <sheetView workbookViewId="0">
      <pane ySplit="4" topLeftCell="A5" activePane="bottomLeft" state="frozen"/>
      <selection pane="bottomLeft" activeCell="F10" sqref="F10"/>
    </sheetView>
  </sheetViews>
  <sheetFormatPr defaultRowHeight="14.4" x14ac:dyDescent="0.55000000000000004"/>
  <cols>
    <col min="1" max="1" width="9.68359375" style="9" customWidth="1"/>
    <col min="2" max="2" width="9.68359375" customWidth="1"/>
    <col min="3" max="5" width="9.68359375" style="5" customWidth="1"/>
    <col min="6" max="6" width="47.41796875" customWidth="1"/>
    <col min="7" max="8" width="10.68359375" customWidth="1"/>
    <col min="9" max="9" width="11.83984375" customWidth="1"/>
    <col min="10" max="10" width="12.26171875" style="6" customWidth="1"/>
    <col min="11" max="11" width="8.68359375" style="5" customWidth="1"/>
    <col min="12" max="12" width="37.578125" customWidth="1"/>
    <col min="14" max="14" width="19.578125" customWidth="1"/>
  </cols>
  <sheetData>
    <row r="1" spans="1:14" s="14" customFormat="1" ht="18.3" x14ac:dyDescent="0.7">
      <c r="A1" s="187" t="s">
        <v>79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4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93" t="s">
        <v>6</v>
      </c>
      <c r="J2" s="67" t="s">
        <v>69</v>
      </c>
      <c r="K2" s="25" t="s">
        <v>73</v>
      </c>
      <c r="L2" s="24" t="s">
        <v>7</v>
      </c>
    </row>
    <row r="3" spans="1:14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800</v>
      </c>
      <c r="H3" s="98">
        <f>SUM(H4:H50)</f>
        <v>4090.0599999999995</v>
      </c>
      <c r="I3" s="94" cm="1">
        <f t="array" ref="I3">LOOKUP(2,1/(J:J&lt;&gt;""),I:I)</f>
        <v>11615.779999999999</v>
      </c>
      <c r="J3" s="46" cm="1">
        <f t="array" ref="J3">LOOKUP(2,1/(J:J&lt;&gt;""),J:J)</f>
        <v>11615.779999999999</v>
      </c>
      <c r="K3" s="2"/>
      <c r="L3" s="35"/>
    </row>
    <row r="4" spans="1:14" ht="15" thickTop="1" thickBot="1" x14ac:dyDescent="0.6">
      <c r="A4" s="52">
        <v>43196</v>
      </c>
      <c r="B4" s="52"/>
      <c r="C4" s="53"/>
      <c r="D4" s="53"/>
      <c r="E4" s="53"/>
      <c r="F4" s="188" t="s">
        <v>119</v>
      </c>
      <c r="G4" s="188"/>
      <c r="H4" s="189"/>
      <c r="I4" s="95">
        <v>14905.84</v>
      </c>
      <c r="J4" s="47">
        <v>14905.84</v>
      </c>
      <c r="K4" s="54" t="s">
        <v>70</v>
      </c>
      <c r="L4" s="55"/>
    </row>
    <row r="5" spans="1:14" ht="14.7" thickTop="1" x14ac:dyDescent="0.55000000000000004">
      <c r="A5" s="88">
        <v>43203</v>
      </c>
      <c r="B5" s="89"/>
      <c r="C5" s="90" t="s">
        <v>8</v>
      </c>
      <c r="D5" s="90"/>
      <c r="E5" s="90"/>
      <c r="F5" s="96" t="s">
        <v>10</v>
      </c>
      <c r="G5" s="79"/>
      <c r="H5" s="97">
        <v>35</v>
      </c>
      <c r="I5" s="91">
        <f>IF(OR($G5&gt;0,$H5&gt;0),$I4+$G5-$H5,"")</f>
        <v>14870.84</v>
      </c>
      <c r="J5" s="30">
        <f>IF(K5="Y",J4+G5-H5,IF(K5="N",J4,""))</f>
        <v>14870.84</v>
      </c>
      <c r="K5" s="4" t="s">
        <v>70</v>
      </c>
      <c r="L5" s="1"/>
    </row>
    <row r="6" spans="1:14" x14ac:dyDescent="0.55000000000000004">
      <c r="A6" s="88">
        <v>43208</v>
      </c>
      <c r="B6" s="89"/>
      <c r="C6" s="90" t="s">
        <v>12</v>
      </c>
      <c r="D6" s="90"/>
      <c r="E6" s="90"/>
      <c r="F6" s="96" t="s">
        <v>14</v>
      </c>
      <c r="G6" s="79">
        <v>400</v>
      </c>
      <c r="H6" s="97"/>
      <c r="I6" s="92">
        <f t="shared" ref="I6:I16" si="0">IF(OR($G6&gt;0,$H6&gt;0),$I5+$G6-$H6,"")</f>
        <v>15270.84</v>
      </c>
      <c r="J6" s="30">
        <f t="shared" ref="J6:J16" si="1">IF(K6="Y",J5+G6-H6,IF(K6="N",J5,""))</f>
        <v>15270.84</v>
      </c>
      <c r="K6" s="4" t="s">
        <v>70</v>
      </c>
      <c r="L6" s="1"/>
    </row>
    <row r="7" spans="1:14" x14ac:dyDescent="0.55000000000000004">
      <c r="A7" s="88">
        <v>43334</v>
      </c>
      <c r="B7" s="89"/>
      <c r="C7" s="90">
        <v>100169</v>
      </c>
      <c r="D7" s="90"/>
      <c r="E7" s="90"/>
      <c r="F7" s="96" t="s">
        <v>89</v>
      </c>
      <c r="G7" s="79"/>
      <c r="H7" s="97">
        <v>218</v>
      </c>
      <c r="I7" s="92">
        <f t="shared" si="0"/>
        <v>15052.84</v>
      </c>
      <c r="J7" s="30">
        <f t="shared" si="1"/>
        <v>15052.84</v>
      </c>
      <c r="K7" s="4" t="s">
        <v>70</v>
      </c>
      <c r="L7" s="1"/>
    </row>
    <row r="8" spans="1:14" x14ac:dyDescent="0.55000000000000004">
      <c r="A8" s="88">
        <v>43336</v>
      </c>
      <c r="B8" s="89"/>
      <c r="C8" s="90">
        <v>100176</v>
      </c>
      <c r="D8" s="90"/>
      <c r="E8" s="90"/>
      <c r="F8" s="76" t="s">
        <v>99</v>
      </c>
      <c r="G8" s="79"/>
      <c r="H8" s="97">
        <v>2997.6</v>
      </c>
      <c r="I8" s="92">
        <f t="shared" si="0"/>
        <v>12055.24</v>
      </c>
      <c r="J8" s="30">
        <f t="shared" si="1"/>
        <v>12055.24</v>
      </c>
      <c r="K8" s="4" t="s">
        <v>70</v>
      </c>
      <c r="L8" s="1"/>
    </row>
    <row r="9" spans="1:14" ht="10.5" customHeight="1" x14ac:dyDescent="0.55000000000000004">
      <c r="A9" s="88">
        <v>43336</v>
      </c>
      <c r="B9" s="89"/>
      <c r="C9" s="90">
        <v>100174</v>
      </c>
      <c r="D9" s="90"/>
      <c r="E9" s="90"/>
      <c r="F9" s="76" t="s">
        <v>53</v>
      </c>
      <c r="G9" s="79"/>
      <c r="H9" s="97">
        <v>107</v>
      </c>
      <c r="I9" s="92">
        <f t="shared" si="0"/>
        <v>11948.24</v>
      </c>
      <c r="J9" s="30">
        <f t="shared" si="1"/>
        <v>11948.24</v>
      </c>
      <c r="K9" s="4" t="s">
        <v>70</v>
      </c>
      <c r="L9" s="1"/>
      <c r="N9" s="69"/>
    </row>
    <row r="10" spans="1:14" x14ac:dyDescent="0.55000000000000004">
      <c r="A10" s="88">
        <v>43340</v>
      </c>
      <c r="B10" s="89"/>
      <c r="C10" s="90">
        <v>100170</v>
      </c>
      <c r="D10" s="90"/>
      <c r="E10" s="90"/>
      <c r="F10" s="96" t="s">
        <v>58</v>
      </c>
      <c r="G10" s="79"/>
      <c r="H10" s="97">
        <v>26</v>
      </c>
      <c r="I10" s="92">
        <f t="shared" si="0"/>
        <v>11922.24</v>
      </c>
      <c r="J10" s="30">
        <f t="shared" si="1"/>
        <v>11922.24</v>
      </c>
      <c r="K10" s="4" t="s">
        <v>70</v>
      </c>
      <c r="L10" s="1"/>
      <c r="N10" s="69"/>
    </row>
    <row r="11" spans="1:14" x14ac:dyDescent="0.55000000000000004">
      <c r="A11" s="88">
        <v>43362</v>
      </c>
      <c r="B11" s="89"/>
      <c r="C11" s="90" t="s">
        <v>12</v>
      </c>
      <c r="D11" s="90"/>
      <c r="E11" s="90"/>
      <c r="F11" s="96" t="s">
        <v>14</v>
      </c>
      <c r="G11" s="79">
        <v>400</v>
      </c>
      <c r="H11" s="97"/>
      <c r="I11" s="92">
        <f t="shared" si="0"/>
        <v>12322.24</v>
      </c>
      <c r="J11" s="30">
        <f t="shared" si="1"/>
        <v>12322.24</v>
      </c>
      <c r="K11" s="4" t="s">
        <v>70</v>
      </c>
      <c r="L11" s="1"/>
      <c r="N11" s="69"/>
    </row>
    <row r="12" spans="1:14" ht="15" customHeight="1" x14ac:dyDescent="0.55000000000000004">
      <c r="A12" s="88">
        <v>43419</v>
      </c>
      <c r="B12" s="89"/>
      <c r="C12" s="90">
        <v>100178</v>
      </c>
      <c r="D12" s="90"/>
      <c r="E12" s="90"/>
      <c r="F12" s="76" t="s">
        <v>100</v>
      </c>
      <c r="G12" s="79"/>
      <c r="H12" s="97">
        <v>135.6</v>
      </c>
      <c r="I12" s="92">
        <f t="shared" si="0"/>
        <v>12186.64</v>
      </c>
      <c r="J12" s="30">
        <f t="shared" si="1"/>
        <v>12186.64</v>
      </c>
      <c r="K12" s="4" t="s">
        <v>70</v>
      </c>
      <c r="L12" s="1"/>
      <c r="N12" s="69"/>
    </row>
    <row r="13" spans="1:14" ht="15" customHeight="1" x14ac:dyDescent="0.55000000000000004">
      <c r="A13" s="88">
        <v>43437</v>
      </c>
      <c r="B13" s="89"/>
      <c r="C13" s="90">
        <v>100179</v>
      </c>
      <c r="D13" s="90"/>
      <c r="E13" s="90"/>
      <c r="F13" s="76" t="s">
        <v>101</v>
      </c>
      <c r="G13" s="79"/>
      <c r="H13" s="97">
        <v>150</v>
      </c>
      <c r="I13" s="92">
        <f t="shared" si="0"/>
        <v>12036.64</v>
      </c>
      <c r="J13" s="30">
        <f t="shared" si="1"/>
        <v>12036.64</v>
      </c>
      <c r="K13" s="4" t="s">
        <v>70</v>
      </c>
      <c r="L13" s="1"/>
      <c r="N13" s="69"/>
    </row>
    <row r="14" spans="1:14" ht="15" customHeight="1" x14ac:dyDescent="0.55000000000000004">
      <c r="A14" s="88">
        <v>43448</v>
      </c>
      <c r="B14" s="89"/>
      <c r="C14" s="90">
        <v>100182</v>
      </c>
      <c r="D14" s="90"/>
      <c r="E14" s="90"/>
      <c r="F14" s="76" t="s">
        <v>103</v>
      </c>
      <c r="G14" s="79"/>
      <c r="H14" s="97">
        <v>104.7</v>
      </c>
      <c r="I14" s="92">
        <f t="shared" si="0"/>
        <v>11931.939999999999</v>
      </c>
      <c r="J14" s="30">
        <f t="shared" si="1"/>
        <v>11931.939999999999</v>
      </c>
      <c r="K14" s="4" t="s">
        <v>70</v>
      </c>
      <c r="L14" s="1"/>
      <c r="N14" s="69"/>
    </row>
    <row r="15" spans="1:14" x14ac:dyDescent="0.55000000000000004">
      <c r="A15" s="88">
        <v>43454</v>
      </c>
      <c r="B15" s="89"/>
      <c r="C15" s="90">
        <v>100180</v>
      </c>
      <c r="D15" s="90"/>
      <c r="E15" s="90"/>
      <c r="F15" s="76" t="s">
        <v>102</v>
      </c>
      <c r="G15" s="79"/>
      <c r="H15" s="97">
        <v>45</v>
      </c>
      <c r="I15" s="92">
        <f t="shared" si="0"/>
        <v>11886.939999999999</v>
      </c>
      <c r="J15" s="30">
        <f t="shared" si="1"/>
        <v>11886.939999999999</v>
      </c>
      <c r="K15" s="4" t="s">
        <v>70</v>
      </c>
      <c r="L15" s="1"/>
      <c r="N15" s="69"/>
    </row>
    <row r="16" spans="1:14" x14ac:dyDescent="0.55000000000000004">
      <c r="A16" s="88">
        <v>43496</v>
      </c>
      <c r="B16" s="89"/>
      <c r="C16" s="90">
        <v>100183</v>
      </c>
      <c r="D16" s="90"/>
      <c r="E16" s="90"/>
      <c r="F16" s="76" t="s">
        <v>104</v>
      </c>
      <c r="G16" s="79"/>
      <c r="H16" s="97">
        <v>271.16000000000003</v>
      </c>
      <c r="I16" s="92">
        <f t="shared" si="0"/>
        <v>11615.779999999999</v>
      </c>
      <c r="J16" s="30">
        <f t="shared" si="1"/>
        <v>11615.779999999999</v>
      </c>
      <c r="K16" s="4" t="s">
        <v>70</v>
      </c>
      <c r="L16" s="1"/>
      <c r="N16" s="69"/>
    </row>
    <row r="17" spans="1:14" x14ac:dyDescent="0.55000000000000004">
      <c r="A17" s="88"/>
      <c r="B17" s="89"/>
      <c r="C17" s="90"/>
      <c r="D17" s="90"/>
      <c r="E17" s="90"/>
      <c r="F17" s="96"/>
      <c r="G17" s="79"/>
      <c r="H17" s="97"/>
      <c r="I17" s="92"/>
      <c r="J17" s="30"/>
      <c r="K17" s="4"/>
      <c r="L17" s="1"/>
      <c r="N17" s="69"/>
    </row>
    <row r="18" spans="1:14" x14ac:dyDescent="0.55000000000000004">
      <c r="A18" s="12"/>
      <c r="B18" s="11"/>
      <c r="C18" s="16"/>
      <c r="D18" s="16"/>
      <c r="E18" s="16"/>
      <c r="F18" s="17"/>
      <c r="G18" s="13"/>
      <c r="H18" s="45"/>
      <c r="I18" s="92" t="str">
        <f t="shared" ref="I18:I35" si="2">IF(OR($G18&gt;0,$H18&gt;0),$I17+$G18-$H18,"")</f>
        <v/>
      </c>
      <c r="J18" s="30" t="str">
        <f t="shared" ref="J18:J35" si="3">IF(K18="Y",J17+G18-H18,IF(K18="N",J17,""))</f>
        <v/>
      </c>
      <c r="K18" s="4"/>
      <c r="L18" s="1"/>
      <c r="N18" s="69"/>
    </row>
    <row r="19" spans="1:14" x14ac:dyDescent="0.55000000000000004">
      <c r="A19" s="12"/>
      <c r="B19" s="11"/>
      <c r="C19" s="16"/>
      <c r="D19" s="16"/>
      <c r="E19" s="16"/>
      <c r="F19" s="17"/>
      <c r="G19" s="13"/>
      <c r="H19" s="45"/>
      <c r="I19" s="92" t="str">
        <f t="shared" si="2"/>
        <v/>
      </c>
      <c r="J19" s="30" t="str">
        <f t="shared" si="3"/>
        <v/>
      </c>
      <c r="K19" s="4"/>
      <c r="L19" s="1"/>
      <c r="N19" s="69"/>
    </row>
    <row r="20" spans="1:14" x14ac:dyDescent="0.55000000000000004">
      <c r="A20" s="12"/>
      <c r="B20" s="11"/>
      <c r="C20" s="16"/>
      <c r="D20" s="16"/>
      <c r="E20" s="16"/>
      <c r="F20" s="17"/>
      <c r="G20" s="13"/>
      <c r="H20" s="45"/>
      <c r="I20" s="92" t="str">
        <f t="shared" si="2"/>
        <v/>
      </c>
      <c r="J20" s="30" t="str">
        <f t="shared" si="3"/>
        <v/>
      </c>
      <c r="K20" s="4"/>
      <c r="L20" s="1"/>
      <c r="N20" s="69"/>
    </row>
    <row r="21" spans="1:14" x14ac:dyDescent="0.55000000000000004">
      <c r="A21" s="8"/>
      <c r="B21" s="7"/>
      <c r="C21" s="16"/>
      <c r="D21" s="16"/>
      <c r="E21" s="16"/>
      <c r="F21" s="17"/>
      <c r="G21" s="13"/>
      <c r="H21" s="45"/>
      <c r="I21" s="92" t="str">
        <f t="shared" si="2"/>
        <v/>
      </c>
      <c r="J21" s="30" t="str">
        <f t="shared" si="3"/>
        <v/>
      </c>
      <c r="K21" s="4"/>
      <c r="L21" s="1"/>
    </row>
    <row r="22" spans="1:14" x14ac:dyDescent="0.55000000000000004">
      <c r="A22" s="7"/>
      <c r="B22" s="7"/>
      <c r="C22" s="16"/>
      <c r="D22" s="16"/>
      <c r="E22" s="16"/>
      <c r="F22" s="18"/>
      <c r="G22" s="10"/>
      <c r="H22" s="45"/>
      <c r="I22" s="92" t="str">
        <f t="shared" si="2"/>
        <v/>
      </c>
      <c r="J22" s="30" t="str">
        <f t="shared" si="3"/>
        <v/>
      </c>
      <c r="K22" s="4"/>
      <c r="L22" s="1"/>
    </row>
    <row r="23" spans="1:14" x14ac:dyDescent="0.55000000000000004">
      <c r="A23" s="8"/>
      <c r="B23" s="7"/>
      <c r="C23" s="16"/>
      <c r="D23" s="16"/>
      <c r="E23" s="16"/>
      <c r="F23" s="18"/>
      <c r="G23" s="13"/>
      <c r="H23" s="45"/>
      <c r="I23" s="92" t="str">
        <f t="shared" si="2"/>
        <v/>
      </c>
      <c r="J23" s="30" t="str">
        <f t="shared" si="3"/>
        <v/>
      </c>
      <c r="K23" s="4"/>
      <c r="L23" s="1"/>
    </row>
    <row r="24" spans="1:14" x14ac:dyDescent="0.55000000000000004">
      <c r="A24" s="7"/>
      <c r="B24" s="7"/>
      <c r="C24" s="16"/>
      <c r="D24" s="16"/>
      <c r="E24" s="16"/>
      <c r="F24" s="17"/>
      <c r="G24" s="13"/>
      <c r="H24" s="45"/>
      <c r="I24" s="92" t="str">
        <f t="shared" si="2"/>
        <v/>
      </c>
      <c r="J24" s="30" t="str">
        <f t="shared" si="3"/>
        <v/>
      </c>
      <c r="K24" s="4"/>
      <c r="L24" s="1"/>
    </row>
    <row r="25" spans="1:14" x14ac:dyDescent="0.55000000000000004">
      <c r="B25" s="9"/>
      <c r="C25" s="19"/>
      <c r="D25" s="19"/>
      <c r="E25" s="19"/>
      <c r="F25" s="20"/>
      <c r="G25" s="21"/>
      <c r="H25" s="45"/>
      <c r="I25" s="92" t="str">
        <f t="shared" si="2"/>
        <v/>
      </c>
      <c r="J25" s="30" t="str">
        <f t="shared" si="3"/>
        <v/>
      </c>
      <c r="K25" s="4"/>
    </row>
    <row r="26" spans="1:14" x14ac:dyDescent="0.55000000000000004">
      <c r="B26" s="9"/>
      <c r="C26" s="19"/>
      <c r="D26" s="19"/>
      <c r="E26" s="19"/>
      <c r="F26" s="20"/>
      <c r="G26" s="21"/>
      <c r="H26" s="13"/>
      <c r="I26" s="92" t="str">
        <f t="shared" si="2"/>
        <v/>
      </c>
      <c r="J26" s="30" t="str">
        <f t="shared" si="3"/>
        <v/>
      </c>
      <c r="K26" s="4"/>
    </row>
    <row r="27" spans="1:14" x14ac:dyDescent="0.55000000000000004">
      <c r="B27" s="9"/>
      <c r="C27" s="19"/>
      <c r="D27" s="19"/>
      <c r="E27" s="19"/>
      <c r="F27" s="20"/>
      <c r="G27" s="22"/>
      <c r="H27" s="13"/>
      <c r="I27" s="92" t="str">
        <f t="shared" si="2"/>
        <v/>
      </c>
      <c r="J27" s="30" t="str">
        <f t="shared" si="3"/>
        <v/>
      </c>
      <c r="K27" s="4"/>
    </row>
    <row r="28" spans="1:14" x14ac:dyDescent="0.55000000000000004">
      <c r="B28" s="9"/>
      <c r="C28" s="19"/>
      <c r="D28" s="19"/>
      <c r="E28" s="19"/>
      <c r="F28" s="20"/>
      <c r="G28" s="22"/>
      <c r="H28" s="13"/>
      <c r="I28" s="92" t="str">
        <f t="shared" si="2"/>
        <v/>
      </c>
      <c r="J28" s="30" t="str">
        <f t="shared" si="3"/>
        <v/>
      </c>
      <c r="K28" s="4"/>
    </row>
    <row r="29" spans="1:14" x14ac:dyDescent="0.55000000000000004">
      <c r="B29" s="9"/>
      <c r="C29" s="19"/>
      <c r="D29" s="19"/>
      <c r="E29" s="19"/>
      <c r="F29" s="20"/>
      <c r="G29" s="22"/>
      <c r="H29" s="13"/>
      <c r="I29" s="92" t="str">
        <f t="shared" si="2"/>
        <v/>
      </c>
      <c r="J29" s="30" t="str">
        <f t="shared" si="3"/>
        <v/>
      </c>
      <c r="K29" s="4"/>
    </row>
    <row r="30" spans="1:14" x14ac:dyDescent="0.55000000000000004">
      <c r="B30" s="9"/>
      <c r="C30" s="19"/>
      <c r="D30" s="19"/>
      <c r="E30" s="19"/>
      <c r="F30" s="20"/>
      <c r="G30" s="22"/>
      <c r="H30" s="13"/>
      <c r="I30" s="92" t="str">
        <f t="shared" si="2"/>
        <v/>
      </c>
      <c r="J30" s="30" t="str">
        <f t="shared" si="3"/>
        <v/>
      </c>
      <c r="K30" s="4"/>
    </row>
    <row r="31" spans="1:14" x14ac:dyDescent="0.55000000000000004">
      <c r="B31" s="9"/>
      <c r="C31" s="19"/>
      <c r="D31" s="19"/>
      <c r="E31" s="19"/>
      <c r="F31" s="20"/>
      <c r="G31" s="22"/>
      <c r="H31" s="13"/>
      <c r="I31" s="92" t="str">
        <f t="shared" si="2"/>
        <v/>
      </c>
      <c r="J31" s="30" t="str">
        <f t="shared" si="3"/>
        <v/>
      </c>
      <c r="K31" s="4"/>
    </row>
    <row r="32" spans="1:14" x14ac:dyDescent="0.55000000000000004">
      <c r="B32" s="9"/>
      <c r="C32" s="19"/>
      <c r="D32" s="19"/>
      <c r="E32" s="19"/>
      <c r="F32" s="20"/>
      <c r="G32" s="22"/>
      <c r="H32" s="13"/>
      <c r="I32" s="10" t="str">
        <f t="shared" si="2"/>
        <v/>
      </c>
      <c r="J32" s="30" t="str">
        <f t="shared" si="3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13"/>
      <c r="I33" s="10" t="str">
        <f t="shared" si="2"/>
        <v/>
      </c>
      <c r="J33" s="30" t="str">
        <f t="shared" si="3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13"/>
      <c r="I34" s="10" t="str">
        <f t="shared" si="2"/>
        <v/>
      </c>
      <c r="J34" s="30" t="str">
        <f t="shared" si="3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2"/>
        <v/>
      </c>
      <c r="J35" s="30" t="str">
        <f t="shared" si="3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48">
    <cfRule type="expression" dxfId="15" priority="1">
      <formula>$K4="Y"</formula>
    </cfRule>
  </conditionalFormatting>
  <conditionalFormatting sqref="K4:K50">
    <cfRule type="cellIs" dxfId="14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02C8-EEB1-4395-8D90-E3CC43B3D35F}">
  <sheetPr>
    <tabColor rgb="FFFFC000"/>
  </sheetPr>
  <dimension ref="A1:L50"/>
  <sheetViews>
    <sheetView workbookViewId="0">
      <pane ySplit="4" topLeftCell="A5" activePane="bottomLeft" state="frozen"/>
      <selection pane="bottomLeft" activeCell="C22" sqref="C22"/>
    </sheetView>
  </sheetViews>
  <sheetFormatPr defaultRowHeight="14.4" x14ac:dyDescent="0.55000000000000004"/>
  <cols>
    <col min="1" max="1" width="9.68359375" style="9" customWidth="1"/>
    <col min="2" max="2" width="9.68359375" customWidth="1"/>
    <col min="3" max="5" width="9.68359375" style="5" customWidth="1"/>
    <col min="6" max="6" width="41.68359375" customWidth="1"/>
    <col min="7" max="8" width="10.68359375" customWidth="1"/>
    <col min="9" max="9" width="11.83984375" customWidth="1"/>
    <col min="10" max="10" width="10.683593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187" t="s">
        <v>80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1300</v>
      </c>
      <c r="H3" s="98">
        <f>SUM(H4:H50)</f>
        <v>5560</v>
      </c>
      <c r="I3" s="48" cm="1">
        <f t="array" ref="I3">LOOKUP(2,1/(J:J&lt;&gt;""),I:I)</f>
        <v>7355.7799999999988</v>
      </c>
      <c r="J3" s="46" cm="1">
        <f t="array" ref="J3">LOOKUP(2,1/(J:J&lt;&gt;""),J:J)</f>
        <v>7355.7799999999988</v>
      </c>
      <c r="K3" s="2"/>
      <c r="L3" s="2"/>
    </row>
    <row r="4" spans="1:12" ht="15" thickTop="1" thickBot="1" x14ac:dyDescent="0.6">
      <c r="A4" s="52">
        <v>43561</v>
      </c>
      <c r="B4" s="52"/>
      <c r="C4" s="53"/>
      <c r="D4" s="53"/>
      <c r="E4" s="53"/>
      <c r="F4" s="188" t="s">
        <v>119</v>
      </c>
      <c r="G4" s="188"/>
      <c r="H4" s="189"/>
      <c r="I4" s="64">
        <f>'FY 18-19'!I3</f>
        <v>11615.779999999999</v>
      </c>
      <c r="J4" s="47">
        <f>'FY 18-19'!J3</f>
        <v>11615.779999999999</v>
      </c>
      <c r="K4" s="54" t="s">
        <v>70</v>
      </c>
      <c r="L4" s="55"/>
    </row>
    <row r="5" spans="1:12" ht="14.7" thickTop="1" x14ac:dyDescent="0.55000000000000004">
      <c r="A5" s="12">
        <v>43567</v>
      </c>
      <c r="B5" s="11"/>
      <c r="C5" s="16" t="s">
        <v>8</v>
      </c>
      <c r="D5" s="16"/>
      <c r="E5" s="16"/>
      <c r="F5" s="17" t="s">
        <v>10</v>
      </c>
      <c r="G5" s="13"/>
      <c r="H5" s="45">
        <v>35</v>
      </c>
      <c r="I5" s="10">
        <f>IF(OR($G5&gt;0,$H5&gt;0),$I4+$G5-$H5,"")</f>
        <v>11580.779999999999</v>
      </c>
      <c r="J5" s="30">
        <f>IF(K5="Y",J4+G5-H5,IF(K5="N",J4,""))</f>
        <v>11580.779999999999</v>
      </c>
      <c r="K5" s="4" t="s">
        <v>70</v>
      </c>
      <c r="L5" s="1" t="s">
        <v>11</v>
      </c>
    </row>
    <row r="6" spans="1:12" x14ac:dyDescent="0.55000000000000004">
      <c r="A6" s="12">
        <v>43579</v>
      </c>
      <c r="B6" s="11"/>
      <c r="C6" s="16" t="s">
        <v>12</v>
      </c>
      <c r="D6" s="16"/>
      <c r="E6" s="16"/>
      <c r="F6" s="17" t="s">
        <v>14</v>
      </c>
      <c r="G6" s="13">
        <v>650</v>
      </c>
      <c r="H6" s="45"/>
      <c r="I6" s="10">
        <f t="shared" ref="I6:I35" si="0">IF(OR($G6&gt;0,$H6&gt;0),$I5+$G6-$H6,"")</f>
        <v>12230.779999999999</v>
      </c>
      <c r="J6" s="30">
        <f t="shared" ref="J6:J15" si="1">IF(K6="Y",J5+G6-H6,IF(K6="N",J5,""))</f>
        <v>12230.779999999999</v>
      </c>
      <c r="K6" s="4" t="s">
        <v>70</v>
      </c>
      <c r="L6" s="1"/>
    </row>
    <row r="7" spans="1:12" x14ac:dyDescent="0.55000000000000004">
      <c r="A7" s="12">
        <v>43621</v>
      </c>
      <c r="B7" s="11"/>
      <c r="C7" s="16">
        <v>100184</v>
      </c>
      <c r="D7" s="16"/>
      <c r="E7" s="16"/>
      <c r="F7" s="17" t="s">
        <v>63</v>
      </c>
      <c r="G7" s="13"/>
      <c r="H7" s="45">
        <v>26</v>
      </c>
      <c r="I7" s="10">
        <f t="shared" si="0"/>
        <v>12204.779999999999</v>
      </c>
      <c r="J7" s="30">
        <f t="shared" si="1"/>
        <v>12204.779999999999</v>
      </c>
      <c r="K7" s="4" t="s">
        <v>70</v>
      </c>
      <c r="L7" s="1"/>
    </row>
    <row r="8" spans="1:12" x14ac:dyDescent="0.55000000000000004">
      <c r="A8" s="12">
        <v>43698</v>
      </c>
      <c r="B8" s="33"/>
      <c r="C8" s="16">
        <v>100185</v>
      </c>
      <c r="D8" s="16"/>
      <c r="E8" s="16"/>
      <c r="F8" s="34"/>
      <c r="G8" s="68"/>
      <c r="H8" s="45">
        <v>3200</v>
      </c>
      <c r="I8" s="10">
        <f t="shared" si="0"/>
        <v>9004.7799999999988</v>
      </c>
      <c r="J8" s="30">
        <f t="shared" si="1"/>
        <v>9004.7799999999988</v>
      </c>
      <c r="K8" s="4" t="s">
        <v>70</v>
      </c>
      <c r="L8" s="1"/>
    </row>
    <row r="9" spans="1:12" x14ac:dyDescent="0.55000000000000004">
      <c r="A9" s="12">
        <v>43698</v>
      </c>
      <c r="B9" s="33"/>
      <c r="C9" s="16">
        <v>100187</v>
      </c>
      <c r="D9" s="16"/>
      <c r="E9" s="16"/>
      <c r="F9" s="34"/>
      <c r="G9" s="68"/>
      <c r="H9" s="45">
        <v>218</v>
      </c>
      <c r="I9" s="10">
        <f t="shared" si="0"/>
        <v>8786.7799999999988</v>
      </c>
      <c r="J9" s="30">
        <f t="shared" si="1"/>
        <v>8786.7799999999988</v>
      </c>
      <c r="K9" s="4" t="s">
        <v>70</v>
      </c>
      <c r="L9" s="1"/>
    </row>
    <row r="10" spans="1:12" x14ac:dyDescent="0.55000000000000004">
      <c r="A10" s="12">
        <v>43699</v>
      </c>
      <c r="B10" s="33"/>
      <c r="C10" s="16">
        <v>100188</v>
      </c>
      <c r="D10" s="16"/>
      <c r="E10" s="16"/>
      <c r="F10" s="34"/>
      <c r="G10" s="68"/>
      <c r="H10" s="45">
        <v>624</v>
      </c>
      <c r="I10" s="10">
        <f t="shared" si="0"/>
        <v>8162.7799999999988</v>
      </c>
      <c r="J10" s="30">
        <f t="shared" si="1"/>
        <v>8162.7799999999988</v>
      </c>
      <c r="K10" s="4" t="s">
        <v>70</v>
      </c>
      <c r="L10" s="1"/>
    </row>
    <row r="11" spans="1:12" x14ac:dyDescent="0.55000000000000004">
      <c r="A11" s="12">
        <v>43700</v>
      </c>
      <c r="B11" s="33"/>
      <c r="C11" s="16">
        <v>100189</v>
      </c>
      <c r="D11" s="16"/>
      <c r="E11" s="16"/>
      <c r="F11" s="34"/>
      <c r="G11" s="68"/>
      <c r="H11" s="45">
        <v>630</v>
      </c>
      <c r="I11" s="10">
        <f t="shared" si="0"/>
        <v>7532.7799999999988</v>
      </c>
      <c r="J11" s="30">
        <f t="shared" si="1"/>
        <v>7532.7799999999988</v>
      </c>
      <c r="K11" s="4" t="s">
        <v>70</v>
      </c>
      <c r="L11" s="1"/>
    </row>
    <row r="12" spans="1:12" x14ac:dyDescent="0.55000000000000004">
      <c r="A12" s="12">
        <v>43700</v>
      </c>
      <c r="B12" s="33"/>
      <c r="C12" s="16">
        <v>100190</v>
      </c>
      <c r="D12" s="16"/>
      <c r="E12" s="16"/>
      <c r="F12" s="34"/>
      <c r="G12" s="68"/>
      <c r="H12" s="45">
        <v>54</v>
      </c>
      <c r="I12" s="10">
        <f t="shared" si="0"/>
        <v>7478.7799999999988</v>
      </c>
      <c r="J12" s="30">
        <f t="shared" si="1"/>
        <v>7478.7799999999988</v>
      </c>
      <c r="K12" s="4" t="s">
        <v>70</v>
      </c>
      <c r="L12" s="1"/>
    </row>
    <row r="13" spans="1:12" x14ac:dyDescent="0.55000000000000004">
      <c r="A13" s="12">
        <v>43704</v>
      </c>
      <c r="B13" s="11"/>
      <c r="C13" s="16">
        <v>100186</v>
      </c>
      <c r="D13" s="16"/>
      <c r="E13" s="16"/>
      <c r="F13" s="34" t="s">
        <v>24</v>
      </c>
      <c r="G13" s="68"/>
      <c r="H13" s="45">
        <v>120</v>
      </c>
      <c r="I13" s="10">
        <f t="shared" si="0"/>
        <v>7358.7799999999988</v>
      </c>
      <c r="J13" s="30">
        <f t="shared" si="1"/>
        <v>7358.7799999999988</v>
      </c>
      <c r="K13" s="4" t="s">
        <v>70</v>
      </c>
      <c r="L13" s="1"/>
    </row>
    <row r="14" spans="1:12" x14ac:dyDescent="0.55000000000000004">
      <c r="A14" s="12">
        <v>43719</v>
      </c>
      <c r="B14" s="11"/>
      <c r="C14" s="16" t="s">
        <v>12</v>
      </c>
      <c r="D14" s="16"/>
      <c r="E14" s="16"/>
      <c r="F14" s="17" t="s">
        <v>14</v>
      </c>
      <c r="G14" s="13">
        <v>650</v>
      </c>
      <c r="H14" s="45"/>
      <c r="I14" s="10">
        <f t="shared" si="0"/>
        <v>8008.7799999999988</v>
      </c>
      <c r="J14" s="30">
        <f t="shared" si="1"/>
        <v>8008.7799999999988</v>
      </c>
      <c r="K14" s="4" t="s">
        <v>70</v>
      </c>
      <c r="L14" s="1"/>
    </row>
    <row r="15" spans="1:12" x14ac:dyDescent="0.55000000000000004">
      <c r="A15" s="12">
        <v>43752</v>
      </c>
      <c r="B15" s="33"/>
      <c r="C15" s="16">
        <v>100192</v>
      </c>
      <c r="D15" s="16"/>
      <c r="E15" s="16"/>
      <c r="F15" s="34"/>
      <c r="G15" s="13"/>
      <c r="H15" s="45">
        <v>640</v>
      </c>
      <c r="I15" s="10">
        <f t="shared" si="0"/>
        <v>7368.7799999999988</v>
      </c>
      <c r="J15" s="30">
        <f t="shared" si="1"/>
        <v>7368.7799999999988</v>
      </c>
      <c r="K15" s="4" t="s">
        <v>70</v>
      </c>
      <c r="L15" s="1"/>
    </row>
    <row r="16" spans="1:12" x14ac:dyDescent="0.55000000000000004">
      <c r="A16" s="12">
        <v>43754</v>
      </c>
      <c r="B16" s="33"/>
      <c r="C16" s="16">
        <v>100191</v>
      </c>
      <c r="D16" s="16"/>
      <c r="E16" s="16"/>
      <c r="F16" s="34" t="s">
        <v>19</v>
      </c>
      <c r="G16" s="13"/>
      <c r="H16" s="45">
        <v>13</v>
      </c>
      <c r="I16" s="10">
        <f t="shared" si="0"/>
        <v>7355.7799999999988</v>
      </c>
      <c r="J16" s="30">
        <f>IF(K16="Y",J15+G16-H16,IF(K16="N",J15,""))</f>
        <v>7355.7799999999988</v>
      </c>
      <c r="K16" s="4" t="s">
        <v>70</v>
      </c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si="0"/>
        <v/>
      </c>
      <c r="J17" s="30" t="str">
        <f t="shared" ref="J17:J35" si="2">IF(K17="Y",J16+G17-H17,IF(K17="N",J16,""))</f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0"/>
        <v/>
      </c>
      <c r="J18" s="30" t="str">
        <f t="shared" si="2"/>
        <v/>
      </c>
      <c r="K18" s="4"/>
      <c r="L18" s="1"/>
    </row>
    <row r="19" spans="1:12" x14ac:dyDescent="0.55000000000000004">
      <c r="A19" s="12"/>
      <c r="B19" s="11"/>
      <c r="C19" s="16"/>
      <c r="D19" s="16"/>
      <c r="E19" s="16"/>
      <c r="F19" s="17"/>
      <c r="G19" s="13"/>
      <c r="H19" s="45"/>
      <c r="I19" s="10" t="str">
        <f t="shared" si="0"/>
        <v/>
      </c>
      <c r="J19" s="30" t="str">
        <f t="shared" si="2"/>
        <v/>
      </c>
      <c r="K19" s="4"/>
      <c r="L19" s="1"/>
    </row>
    <row r="20" spans="1:12" x14ac:dyDescent="0.55000000000000004">
      <c r="A20" s="12"/>
      <c r="B20" s="11"/>
      <c r="C20" s="16"/>
      <c r="D20" s="16"/>
      <c r="E20" s="16"/>
      <c r="F20" s="17"/>
      <c r="G20" s="13"/>
      <c r="H20" s="13"/>
      <c r="I20" s="10" t="str">
        <f t="shared" si="0"/>
        <v/>
      </c>
      <c r="J20" s="30" t="str">
        <f t="shared" si="2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7"/>
      <c r="G21" s="13"/>
      <c r="H21" s="13"/>
      <c r="I21" s="10" t="str">
        <f t="shared" si="0"/>
        <v/>
      </c>
      <c r="J21" s="30" t="str">
        <f t="shared" si="2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8"/>
      <c r="G22" s="10"/>
      <c r="H22" s="13"/>
      <c r="I22" s="10" t="str">
        <f t="shared" si="0"/>
        <v/>
      </c>
      <c r="J22" s="30" t="str">
        <f t="shared" si="2"/>
        <v/>
      </c>
      <c r="K22" s="4"/>
      <c r="L22" s="1"/>
    </row>
    <row r="23" spans="1:12" x14ac:dyDescent="0.55000000000000004">
      <c r="A23" s="8"/>
      <c r="B23" s="7"/>
      <c r="C23" s="16"/>
      <c r="D23" s="16"/>
      <c r="E23" s="16"/>
      <c r="F23" s="18"/>
      <c r="G23" s="13"/>
      <c r="H23" s="13"/>
      <c r="I23" s="10" t="str">
        <f t="shared" si="0"/>
        <v/>
      </c>
      <c r="J23" s="30" t="str">
        <f t="shared" si="2"/>
        <v/>
      </c>
      <c r="K23" s="4"/>
      <c r="L23" s="1"/>
    </row>
    <row r="24" spans="1:12" x14ac:dyDescent="0.55000000000000004">
      <c r="A24" s="7"/>
      <c r="B24" s="7"/>
      <c r="C24" s="16"/>
      <c r="D24" s="16"/>
      <c r="E24" s="16"/>
      <c r="F24" s="17"/>
      <c r="G24" s="13"/>
      <c r="H24" s="13"/>
      <c r="I24" s="10" t="str">
        <f t="shared" si="0"/>
        <v/>
      </c>
      <c r="J24" s="30" t="str">
        <f t="shared" si="2"/>
        <v/>
      </c>
      <c r="K24" s="4"/>
      <c r="L24" s="1"/>
    </row>
    <row r="25" spans="1:12" x14ac:dyDescent="0.55000000000000004">
      <c r="B25" s="9"/>
      <c r="C25" s="19"/>
      <c r="D25" s="19"/>
      <c r="E25" s="19"/>
      <c r="F25" s="20"/>
      <c r="G25" s="21"/>
      <c r="H25" s="13"/>
      <c r="I25" s="10" t="str">
        <f t="shared" si="0"/>
        <v/>
      </c>
      <c r="J25" s="30" t="str">
        <f t="shared" si="2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1"/>
      <c r="H26" s="13"/>
      <c r="I26" s="10" t="str">
        <f t="shared" si="0"/>
        <v/>
      </c>
      <c r="J26" s="30" t="str">
        <f t="shared" si="2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13"/>
      <c r="I27" s="10" t="str">
        <f t="shared" si="0"/>
        <v/>
      </c>
      <c r="J27" s="30" t="str">
        <f t="shared" si="2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13"/>
      <c r="I28" s="10" t="str">
        <f t="shared" si="0"/>
        <v/>
      </c>
      <c r="J28" s="30" t="str">
        <f t="shared" si="2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13"/>
      <c r="I29" s="10" t="str">
        <f t="shared" si="0"/>
        <v/>
      </c>
      <c r="J29" s="30" t="str">
        <f t="shared" si="2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13"/>
      <c r="I30" s="10" t="str">
        <f t="shared" si="0"/>
        <v/>
      </c>
      <c r="J30" s="30" t="str">
        <f t="shared" si="2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13"/>
      <c r="I31" s="10" t="str">
        <f t="shared" si="0"/>
        <v/>
      </c>
      <c r="J31" s="30" t="str">
        <f t="shared" si="2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13"/>
      <c r="I32" s="10" t="str">
        <f t="shared" si="0"/>
        <v/>
      </c>
      <c r="J32" s="30" t="str">
        <f t="shared" si="2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13"/>
      <c r="I33" s="10" t="str">
        <f t="shared" si="0"/>
        <v/>
      </c>
      <c r="J33" s="30" t="str">
        <f t="shared" si="2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13"/>
      <c r="I34" s="10" t="str">
        <f t="shared" si="0"/>
        <v/>
      </c>
      <c r="J34" s="30" t="str">
        <f t="shared" si="2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0"/>
        <v/>
      </c>
      <c r="J35" s="30" t="str">
        <f t="shared" si="2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48">
    <cfRule type="expression" dxfId="13" priority="1">
      <formula>$K4="Y"</formula>
    </cfRule>
  </conditionalFormatting>
  <conditionalFormatting sqref="K4:K50">
    <cfRule type="cellIs" dxfId="12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A9AF-8132-45DE-9E84-275FEDC673F3}">
  <sheetPr>
    <tabColor rgb="FFFFC000"/>
  </sheetPr>
  <dimension ref="A1:L50"/>
  <sheetViews>
    <sheetView workbookViewId="0">
      <pane ySplit="4" topLeftCell="A5" activePane="bottomLeft" state="frozen"/>
      <selection pane="bottomLeft" activeCell="F4" sqref="F4:H4"/>
    </sheetView>
  </sheetViews>
  <sheetFormatPr defaultRowHeight="14.4" x14ac:dyDescent="0.55000000000000004"/>
  <cols>
    <col min="1" max="1" width="9.68359375" style="9" customWidth="1"/>
    <col min="2" max="2" width="9.68359375" customWidth="1"/>
    <col min="3" max="5" width="9.68359375" style="5" customWidth="1"/>
    <col min="6" max="6" width="38.68359375" customWidth="1"/>
    <col min="7" max="8" width="10.68359375" customWidth="1"/>
    <col min="9" max="9" width="11.83984375" customWidth="1"/>
    <col min="10" max="10" width="11.57812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187" t="s">
        <v>81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6300</v>
      </c>
      <c r="H3" s="98">
        <f>SUM(H4:H50)</f>
        <v>326</v>
      </c>
      <c r="I3" s="48" cm="1">
        <f t="array" ref="I3">LOOKUP(2,1/(J:J&lt;&gt;""),I:I)</f>
        <v>13329.779999999999</v>
      </c>
      <c r="J3" s="46" cm="1">
        <f t="array" ref="J3">LOOKUP(2,1/(J:J&lt;&gt;""),J:J)</f>
        <v>13329.779999999999</v>
      </c>
      <c r="K3" s="2"/>
      <c r="L3" s="2"/>
    </row>
    <row r="4" spans="1:12" ht="15" thickTop="1" thickBot="1" x14ac:dyDescent="0.6">
      <c r="A4" s="52">
        <v>43927</v>
      </c>
      <c r="B4" s="12"/>
      <c r="C4" s="15"/>
      <c r="D4" s="15"/>
      <c r="E4" s="15"/>
      <c r="F4" s="190" t="s">
        <v>119</v>
      </c>
      <c r="G4" s="190"/>
      <c r="H4" s="191"/>
      <c r="I4" s="64">
        <f>'FY 19-20'!I3</f>
        <v>7355.7799999999988</v>
      </c>
      <c r="J4" s="47">
        <f>I4</f>
        <v>7355.7799999999988</v>
      </c>
      <c r="K4" s="4" t="s">
        <v>70</v>
      </c>
      <c r="L4" s="1"/>
    </row>
    <row r="5" spans="1:12" ht="14.7" thickTop="1" x14ac:dyDescent="0.55000000000000004">
      <c r="A5" s="12">
        <v>43935</v>
      </c>
      <c r="B5" s="11"/>
      <c r="C5" s="16" t="s">
        <v>8</v>
      </c>
      <c r="D5" s="16"/>
      <c r="E5" s="16"/>
      <c r="F5" s="17" t="s">
        <v>10</v>
      </c>
      <c r="G5" s="13"/>
      <c r="H5" s="45">
        <v>35</v>
      </c>
      <c r="I5" s="10">
        <f>IF(OR($G5&gt;0,$H5&gt;0),$I4+$G5-$H5,"")</f>
        <v>7320.7799999999988</v>
      </c>
      <c r="J5" s="30">
        <f>IF(K5="Y",J4+G5-H5,IF(K5="N",J4,""))</f>
        <v>7320.7799999999988</v>
      </c>
      <c r="K5" s="4" t="s">
        <v>70</v>
      </c>
      <c r="L5" s="1" t="s">
        <v>11</v>
      </c>
    </row>
    <row r="6" spans="1:12" x14ac:dyDescent="0.55000000000000004">
      <c r="A6" s="12">
        <v>43948</v>
      </c>
      <c r="B6" s="11"/>
      <c r="C6" s="16" t="s">
        <v>12</v>
      </c>
      <c r="D6" s="16"/>
      <c r="E6" s="16"/>
      <c r="F6" s="17" t="s">
        <v>14</v>
      </c>
      <c r="G6" s="13">
        <v>650</v>
      </c>
      <c r="H6" s="45"/>
      <c r="I6" s="10">
        <f t="shared" ref="I6:I35" si="0">IF(OR($G6&gt;0,$H6&gt;0),$I5+$G6-$H6,"")</f>
        <v>7970.7799999999988</v>
      </c>
      <c r="J6" s="30">
        <f t="shared" ref="J6:J10" si="1">IF(K6="Y",J5+G6-H6,IF(K6="N",J5,""))</f>
        <v>7970.7799999999988</v>
      </c>
      <c r="K6" s="4" t="s">
        <v>70</v>
      </c>
      <c r="L6" s="1"/>
    </row>
    <row r="7" spans="1:12" x14ac:dyDescent="0.55000000000000004">
      <c r="A7" s="12">
        <v>44092</v>
      </c>
      <c r="B7" s="11"/>
      <c r="C7" s="16" t="s">
        <v>12</v>
      </c>
      <c r="D7" s="32"/>
      <c r="E7" s="32"/>
      <c r="F7" s="17" t="s">
        <v>46</v>
      </c>
      <c r="G7" s="13">
        <v>5000</v>
      </c>
      <c r="H7" s="45"/>
      <c r="I7" s="10">
        <f t="shared" si="0"/>
        <v>12970.779999999999</v>
      </c>
      <c r="J7" s="30">
        <f t="shared" si="1"/>
        <v>12970.779999999999</v>
      </c>
      <c r="K7" s="4" t="s">
        <v>70</v>
      </c>
      <c r="L7" s="1"/>
    </row>
    <row r="8" spans="1:12" x14ac:dyDescent="0.55000000000000004">
      <c r="A8" s="12">
        <v>44096</v>
      </c>
      <c r="B8" s="11"/>
      <c r="C8" s="16" t="s">
        <v>12</v>
      </c>
      <c r="D8" s="16"/>
      <c r="E8" s="16"/>
      <c r="F8" s="17" t="s">
        <v>14</v>
      </c>
      <c r="G8" s="13">
        <v>650</v>
      </c>
      <c r="H8" s="45"/>
      <c r="I8" s="10">
        <f t="shared" si="0"/>
        <v>13620.779999999999</v>
      </c>
      <c r="J8" s="30">
        <f t="shared" si="1"/>
        <v>13620.779999999999</v>
      </c>
      <c r="K8" s="4" t="s">
        <v>70</v>
      </c>
      <c r="L8" s="1"/>
    </row>
    <row r="9" spans="1:12" x14ac:dyDescent="0.55000000000000004">
      <c r="A9" s="12">
        <v>44210</v>
      </c>
      <c r="B9" s="11">
        <v>44202</v>
      </c>
      <c r="C9" s="16">
        <v>100199</v>
      </c>
      <c r="D9" s="32"/>
      <c r="E9" s="32"/>
      <c r="F9" s="17" t="s">
        <v>47</v>
      </c>
      <c r="G9" s="13"/>
      <c r="H9" s="45">
        <v>168</v>
      </c>
      <c r="I9" s="10">
        <f t="shared" si="0"/>
        <v>13452.779999999999</v>
      </c>
      <c r="J9" s="30">
        <f t="shared" si="1"/>
        <v>13452.779999999999</v>
      </c>
      <c r="K9" s="4" t="s">
        <v>70</v>
      </c>
      <c r="L9" s="1"/>
    </row>
    <row r="10" spans="1:12" x14ac:dyDescent="0.55000000000000004">
      <c r="A10" s="12">
        <v>44229</v>
      </c>
      <c r="B10" s="11">
        <v>44202</v>
      </c>
      <c r="C10" s="16">
        <v>100201</v>
      </c>
      <c r="D10" s="32"/>
      <c r="E10" s="32"/>
      <c r="F10" s="17" t="s">
        <v>24</v>
      </c>
      <c r="G10" s="13"/>
      <c r="H10" s="45">
        <v>123</v>
      </c>
      <c r="I10" s="10">
        <f t="shared" si="0"/>
        <v>13329.779999999999</v>
      </c>
      <c r="J10" s="30">
        <f t="shared" si="1"/>
        <v>13329.779999999999</v>
      </c>
      <c r="K10" s="4" t="s">
        <v>70</v>
      </c>
      <c r="L10" s="1"/>
    </row>
    <row r="11" spans="1:12" x14ac:dyDescent="0.55000000000000004">
      <c r="A11" s="12"/>
      <c r="B11" s="11"/>
      <c r="C11" s="16"/>
      <c r="D11" s="16"/>
      <c r="E11" s="16"/>
      <c r="F11" s="17"/>
      <c r="G11" s="13"/>
      <c r="H11" s="45"/>
      <c r="I11" s="10" t="str">
        <f t="shared" si="0"/>
        <v/>
      </c>
      <c r="J11" s="30" t="str">
        <f t="shared" ref="J11:J15" si="2">IF(K11="Y",J10+G11-H11,IF(K11="N",J10,""))</f>
        <v/>
      </c>
      <c r="K11" s="4"/>
      <c r="L11" s="1"/>
    </row>
    <row r="12" spans="1:12" x14ac:dyDescent="0.55000000000000004">
      <c r="A12" s="12"/>
      <c r="B12" s="11"/>
      <c r="C12" s="16"/>
      <c r="D12" s="16"/>
      <c r="E12" s="16"/>
      <c r="F12" s="17"/>
      <c r="G12" s="13"/>
      <c r="H12" s="45"/>
      <c r="I12" s="10" t="str">
        <f t="shared" si="0"/>
        <v/>
      </c>
      <c r="J12" s="30" t="str">
        <f t="shared" si="2"/>
        <v/>
      </c>
      <c r="K12" s="4"/>
      <c r="L12" s="1"/>
    </row>
    <row r="13" spans="1:12" x14ac:dyDescent="0.55000000000000004">
      <c r="A13" s="12"/>
      <c r="B13" s="11"/>
      <c r="C13" s="16"/>
      <c r="D13" s="16"/>
      <c r="E13" s="16"/>
      <c r="F13" s="17"/>
      <c r="G13" s="13"/>
      <c r="H13" s="45"/>
      <c r="I13" s="10" t="str">
        <f t="shared" si="0"/>
        <v/>
      </c>
      <c r="J13" s="30" t="str">
        <f t="shared" si="2"/>
        <v/>
      </c>
      <c r="K13" s="4"/>
      <c r="L13" s="1"/>
    </row>
    <row r="14" spans="1:12" x14ac:dyDescent="0.55000000000000004">
      <c r="A14" s="12"/>
      <c r="B14" s="11"/>
      <c r="C14" s="16"/>
      <c r="D14" s="16"/>
      <c r="E14" s="16"/>
      <c r="F14" s="17"/>
      <c r="G14" s="13"/>
      <c r="H14" s="45"/>
      <c r="I14" s="10" t="str">
        <f t="shared" si="0"/>
        <v/>
      </c>
      <c r="J14" s="30" t="str">
        <f t="shared" si="2"/>
        <v/>
      </c>
      <c r="K14" s="4"/>
      <c r="L14" s="1"/>
    </row>
    <row r="15" spans="1:12" x14ac:dyDescent="0.55000000000000004">
      <c r="A15" s="12"/>
      <c r="B15" s="11"/>
      <c r="C15" s="16"/>
      <c r="D15" s="16"/>
      <c r="E15" s="16"/>
      <c r="F15" s="17"/>
      <c r="G15" s="13"/>
      <c r="H15" s="45"/>
      <c r="I15" s="10" t="str">
        <f t="shared" si="0"/>
        <v/>
      </c>
      <c r="J15" s="30" t="str">
        <f t="shared" si="2"/>
        <v/>
      </c>
      <c r="K15" s="4"/>
      <c r="L15" s="1"/>
    </row>
    <row r="16" spans="1:12" x14ac:dyDescent="0.55000000000000004">
      <c r="A16" s="12"/>
      <c r="B16" s="11"/>
      <c r="C16" s="16"/>
      <c r="D16" s="16"/>
      <c r="E16" s="16"/>
      <c r="F16" s="17"/>
      <c r="G16" s="13"/>
      <c r="H16" s="45"/>
      <c r="I16" s="10" t="str">
        <f t="shared" si="0"/>
        <v/>
      </c>
      <c r="J16" s="30" t="str">
        <f>IF(K16="Y",J15+G16-H16,IF(K16="N",J15,""))</f>
        <v/>
      </c>
      <c r="K16" s="4"/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si="0"/>
        <v/>
      </c>
      <c r="J17" s="30" t="str">
        <f t="shared" ref="J17:J35" si="3">IF(K17="Y",J16+G17-H17,IF(K17="N",J16,""))</f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0"/>
        <v/>
      </c>
      <c r="J18" s="30" t="str">
        <f t="shared" si="3"/>
        <v/>
      </c>
      <c r="K18" s="4"/>
      <c r="L18" s="1"/>
    </row>
    <row r="19" spans="1:12" x14ac:dyDescent="0.55000000000000004">
      <c r="A19" s="12"/>
      <c r="B19" s="11"/>
      <c r="C19" s="16"/>
      <c r="D19" s="16"/>
      <c r="E19" s="16"/>
      <c r="F19" s="17"/>
      <c r="G19" s="13"/>
      <c r="H19" s="45"/>
      <c r="I19" s="10" t="str">
        <f t="shared" si="0"/>
        <v/>
      </c>
      <c r="J19" s="30" t="str">
        <f t="shared" si="3"/>
        <v/>
      </c>
      <c r="K19" s="4"/>
      <c r="L19" s="1"/>
    </row>
    <row r="20" spans="1:12" x14ac:dyDescent="0.55000000000000004">
      <c r="A20" s="12"/>
      <c r="B20" s="11"/>
      <c r="C20" s="16"/>
      <c r="D20" s="16"/>
      <c r="E20" s="16"/>
      <c r="F20" s="17"/>
      <c r="G20" s="13"/>
      <c r="H20" s="13"/>
      <c r="I20" s="10" t="str">
        <f t="shared" si="0"/>
        <v/>
      </c>
      <c r="J20" s="30" t="str">
        <f t="shared" si="3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7"/>
      <c r="G21" s="13"/>
      <c r="H21" s="13"/>
      <c r="I21" s="10" t="str">
        <f t="shared" si="0"/>
        <v/>
      </c>
      <c r="J21" s="30" t="str">
        <f t="shared" si="3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8"/>
      <c r="G22" s="10"/>
      <c r="H22" s="13"/>
      <c r="I22" s="10" t="str">
        <f t="shared" si="0"/>
        <v/>
      </c>
      <c r="J22" s="30" t="str">
        <f t="shared" si="3"/>
        <v/>
      </c>
      <c r="K22" s="4"/>
      <c r="L22" s="1"/>
    </row>
    <row r="23" spans="1:12" x14ac:dyDescent="0.55000000000000004">
      <c r="A23" s="8"/>
      <c r="B23" s="7"/>
      <c r="C23" s="16"/>
      <c r="D23" s="16"/>
      <c r="E23" s="16"/>
      <c r="F23" s="18"/>
      <c r="G23" s="13"/>
      <c r="H23" s="13"/>
      <c r="I23" s="10" t="str">
        <f t="shared" si="0"/>
        <v/>
      </c>
      <c r="J23" s="30" t="str">
        <f t="shared" si="3"/>
        <v/>
      </c>
      <c r="K23" s="4"/>
      <c r="L23" s="1"/>
    </row>
    <row r="24" spans="1:12" x14ac:dyDescent="0.55000000000000004">
      <c r="A24" s="7"/>
      <c r="B24" s="7"/>
      <c r="C24" s="16"/>
      <c r="D24" s="16"/>
      <c r="E24" s="16"/>
      <c r="F24" s="17"/>
      <c r="G24" s="13"/>
      <c r="H24" s="13"/>
      <c r="I24" s="10" t="str">
        <f t="shared" si="0"/>
        <v/>
      </c>
      <c r="J24" s="30" t="str">
        <f t="shared" si="3"/>
        <v/>
      </c>
      <c r="K24" s="4"/>
      <c r="L24" s="1"/>
    </row>
    <row r="25" spans="1:12" x14ac:dyDescent="0.55000000000000004">
      <c r="B25" s="9"/>
      <c r="C25" s="19"/>
      <c r="D25" s="19"/>
      <c r="E25" s="19"/>
      <c r="F25" s="20"/>
      <c r="G25" s="21"/>
      <c r="H25" s="13"/>
      <c r="I25" s="10" t="str">
        <f t="shared" si="0"/>
        <v/>
      </c>
      <c r="J25" s="30" t="str">
        <f t="shared" si="3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1"/>
      <c r="H26" s="13"/>
      <c r="I26" s="10" t="str">
        <f t="shared" si="0"/>
        <v/>
      </c>
      <c r="J26" s="30" t="str">
        <f t="shared" si="3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13"/>
      <c r="I27" s="10" t="str">
        <f t="shared" si="0"/>
        <v/>
      </c>
      <c r="J27" s="30" t="str">
        <f t="shared" si="3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13"/>
      <c r="I28" s="10" t="str">
        <f t="shared" si="0"/>
        <v/>
      </c>
      <c r="J28" s="30" t="str">
        <f t="shared" si="3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13"/>
      <c r="I29" s="10" t="str">
        <f t="shared" si="0"/>
        <v/>
      </c>
      <c r="J29" s="30" t="str">
        <f t="shared" si="3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13"/>
      <c r="I30" s="10" t="str">
        <f t="shared" si="0"/>
        <v/>
      </c>
      <c r="J30" s="30" t="str">
        <f t="shared" si="3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13"/>
      <c r="I31" s="10" t="str">
        <f t="shared" si="0"/>
        <v/>
      </c>
      <c r="J31" s="30" t="str">
        <f t="shared" si="3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13"/>
      <c r="I32" s="10" t="str">
        <f t="shared" si="0"/>
        <v/>
      </c>
      <c r="J32" s="30" t="str">
        <f t="shared" si="3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13"/>
      <c r="I33" s="10" t="str">
        <f t="shared" si="0"/>
        <v/>
      </c>
      <c r="J33" s="30" t="str">
        <f t="shared" si="3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13"/>
      <c r="I34" s="10" t="str">
        <f t="shared" si="0"/>
        <v/>
      </c>
      <c r="J34" s="30" t="str">
        <f t="shared" si="3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0"/>
        <v/>
      </c>
      <c r="J35" s="30" t="str">
        <f t="shared" si="3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48">
    <cfRule type="expression" dxfId="11" priority="1">
      <formula>$K4="Y"</formula>
    </cfRule>
  </conditionalFormatting>
  <conditionalFormatting sqref="K4:K50">
    <cfRule type="cellIs" dxfId="10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6416-883A-4D7D-A953-44573D6B3581}">
  <sheetPr>
    <tabColor rgb="FFFFC000"/>
  </sheetPr>
  <dimension ref="A1:L50"/>
  <sheetViews>
    <sheetView workbookViewId="0">
      <pane ySplit="4" topLeftCell="A5" activePane="bottomLeft" state="frozen"/>
      <selection pane="bottomLeft" activeCell="E4" sqref="E4"/>
    </sheetView>
  </sheetViews>
  <sheetFormatPr defaultRowHeight="14.4" x14ac:dyDescent="0.55000000000000004"/>
  <cols>
    <col min="1" max="1" width="9.68359375" style="9" customWidth="1"/>
    <col min="2" max="2" width="9.68359375" customWidth="1"/>
    <col min="3" max="5" width="9.68359375" style="5" customWidth="1"/>
    <col min="6" max="6" width="38.68359375" customWidth="1"/>
    <col min="7" max="7" width="12" customWidth="1"/>
    <col min="8" max="8" width="11.578125" customWidth="1"/>
    <col min="9" max="9" width="11.83984375" customWidth="1"/>
    <col min="10" max="10" width="10.683593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187" t="s">
        <v>82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36300</v>
      </c>
      <c r="H3" s="98">
        <f>SUM(H4:H50)</f>
        <v>41017.31</v>
      </c>
      <c r="I3" s="48" cm="1">
        <f t="array" ref="I3">LOOKUP(2,1/(J:J&lt;&gt;""),I:I)</f>
        <v>8612.4699999999939</v>
      </c>
      <c r="J3" s="46" cm="1">
        <f t="array" ref="J3">LOOKUP(2,1/(J:J&lt;&gt;""),J:J)</f>
        <v>8612.4699999999939</v>
      </c>
      <c r="K3" s="2"/>
      <c r="L3" s="2"/>
    </row>
    <row r="4" spans="1:12" ht="15" thickTop="1" thickBot="1" x14ac:dyDescent="0.6">
      <c r="A4" s="12">
        <v>44292</v>
      </c>
      <c r="B4" s="52">
        <v>44292</v>
      </c>
      <c r="C4" s="53"/>
      <c r="D4" s="53"/>
      <c r="E4" s="53"/>
      <c r="F4" s="188" t="s">
        <v>119</v>
      </c>
      <c r="G4" s="188"/>
      <c r="H4" s="189"/>
      <c r="I4" s="60">
        <f>'FY 20-21'!I3</f>
        <v>13329.779999999999</v>
      </c>
      <c r="J4" s="59">
        <v>13329.78</v>
      </c>
      <c r="K4" s="54" t="s">
        <v>70</v>
      </c>
      <c r="L4" s="55"/>
    </row>
    <row r="5" spans="1:12" ht="14.7" thickTop="1" x14ac:dyDescent="0.55000000000000004">
      <c r="A5" s="12">
        <v>44300</v>
      </c>
      <c r="B5" s="11"/>
      <c r="C5" s="16" t="s">
        <v>8</v>
      </c>
      <c r="D5" s="16"/>
      <c r="E5" s="16"/>
      <c r="F5" s="17" t="s">
        <v>48</v>
      </c>
      <c r="G5" s="13"/>
      <c r="H5" s="45">
        <v>35</v>
      </c>
      <c r="I5" s="10">
        <f>IF(OR($G5&gt;0,$H5&gt;0),$I4+$G5-$H5,"")</f>
        <v>13294.779999999999</v>
      </c>
      <c r="J5" s="30">
        <f>IF(K5="Y",J4+G5-H5,IF(K5="N",J4,""))</f>
        <v>13294.78</v>
      </c>
      <c r="K5" s="4" t="s">
        <v>70</v>
      </c>
      <c r="L5" s="1" t="s">
        <v>11</v>
      </c>
    </row>
    <row r="6" spans="1:12" x14ac:dyDescent="0.55000000000000004">
      <c r="A6" s="12">
        <v>44302</v>
      </c>
      <c r="B6" s="11"/>
      <c r="C6" s="16" t="s">
        <v>12</v>
      </c>
      <c r="D6" s="16"/>
      <c r="E6" s="16"/>
      <c r="F6" s="17" t="s">
        <v>49</v>
      </c>
      <c r="G6" s="13">
        <v>650</v>
      </c>
      <c r="H6" s="45"/>
      <c r="I6" s="10">
        <f t="shared" ref="I6:I35" si="0">IF(OR($G6&gt;0,$H6&gt;0),$I5+$G6-$H6,"")</f>
        <v>13944.779999999999</v>
      </c>
      <c r="J6" s="30">
        <f t="shared" ref="J6:J15" si="1">IF(K6="Y",J5+G6-H6,IF(K6="N",J5,""))</f>
        <v>13944.78</v>
      </c>
      <c r="K6" s="4" t="s">
        <v>70</v>
      </c>
      <c r="L6" s="1"/>
    </row>
    <row r="7" spans="1:12" x14ac:dyDescent="0.55000000000000004">
      <c r="A7" s="12">
        <v>44406</v>
      </c>
      <c r="B7" s="11"/>
      <c r="C7" s="16" t="s">
        <v>12</v>
      </c>
      <c r="D7" s="32"/>
      <c r="E7" s="32"/>
      <c r="F7" s="17" t="s">
        <v>46</v>
      </c>
      <c r="G7" s="13">
        <v>35000</v>
      </c>
      <c r="H7" s="45"/>
      <c r="I7" s="10">
        <f t="shared" si="0"/>
        <v>48944.78</v>
      </c>
      <c r="J7" s="30">
        <f t="shared" si="1"/>
        <v>48944.78</v>
      </c>
      <c r="K7" s="4" t="s">
        <v>70</v>
      </c>
      <c r="L7" s="1"/>
    </row>
    <row r="8" spans="1:12" x14ac:dyDescent="0.55000000000000004">
      <c r="A8" s="12">
        <v>44420</v>
      </c>
      <c r="B8" s="11">
        <v>44413</v>
      </c>
      <c r="C8" s="16">
        <v>100203</v>
      </c>
      <c r="D8" s="32"/>
      <c r="E8" s="16">
        <v>200921</v>
      </c>
      <c r="F8" s="17" t="s">
        <v>30</v>
      </c>
      <c r="G8" s="13"/>
      <c r="H8" s="45">
        <v>50</v>
      </c>
      <c r="I8" s="10">
        <f t="shared" si="0"/>
        <v>48894.78</v>
      </c>
      <c r="J8" s="30">
        <f t="shared" si="1"/>
        <v>48894.78</v>
      </c>
      <c r="K8" s="4" t="s">
        <v>70</v>
      </c>
      <c r="L8" s="1"/>
    </row>
    <row r="9" spans="1:12" x14ac:dyDescent="0.55000000000000004">
      <c r="A9" s="12">
        <v>44421</v>
      </c>
      <c r="B9" s="11">
        <v>44413</v>
      </c>
      <c r="C9" s="16">
        <v>100202</v>
      </c>
      <c r="D9" s="16" t="s">
        <v>50</v>
      </c>
      <c r="E9" s="32"/>
      <c r="F9" s="17" t="s">
        <v>51</v>
      </c>
      <c r="G9" s="13"/>
      <c r="H9" s="45">
        <v>218</v>
      </c>
      <c r="I9" s="10">
        <f t="shared" si="0"/>
        <v>48676.78</v>
      </c>
      <c r="J9" s="30">
        <f t="shared" si="1"/>
        <v>48676.78</v>
      </c>
      <c r="K9" s="4" t="s">
        <v>70</v>
      </c>
      <c r="L9" s="1"/>
    </row>
    <row r="10" spans="1:12" x14ac:dyDescent="0.55000000000000004">
      <c r="A10" s="12">
        <v>44433</v>
      </c>
      <c r="B10" s="11">
        <v>44414</v>
      </c>
      <c r="C10" s="16">
        <v>100204</v>
      </c>
      <c r="D10" s="16" t="s">
        <v>52</v>
      </c>
      <c r="E10" s="32"/>
      <c r="F10" s="17" t="s">
        <v>53</v>
      </c>
      <c r="G10" s="13"/>
      <c r="H10" s="45">
        <v>125</v>
      </c>
      <c r="I10" s="10">
        <f t="shared" si="0"/>
        <v>48551.78</v>
      </c>
      <c r="J10" s="30">
        <f t="shared" si="1"/>
        <v>48551.78</v>
      </c>
      <c r="K10" s="4" t="s">
        <v>70</v>
      </c>
      <c r="L10" s="1"/>
    </row>
    <row r="11" spans="1:12" x14ac:dyDescent="0.55000000000000004">
      <c r="A11" s="12">
        <v>44466</v>
      </c>
      <c r="B11" s="11"/>
      <c r="C11" s="16"/>
      <c r="D11" s="16" t="s">
        <v>54</v>
      </c>
      <c r="E11" s="16"/>
      <c r="F11" s="17" t="s">
        <v>49</v>
      </c>
      <c r="G11" s="13">
        <v>650</v>
      </c>
      <c r="H11" s="45"/>
      <c r="I11" s="10">
        <f t="shared" si="0"/>
        <v>49201.78</v>
      </c>
      <c r="J11" s="30">
        <f t="shared" si="1"/>
        <v>49201.78</v>
      </c>
      <c r="K11" s="4" t="s">
        <v>70</v>
      </c>
      <c r="L11" s="1"/>
    </row>
    <row r="12" spans="1:12" x14ac:dyDescent="0.55000000000000004">
      <c r="A12" s="12">
        <v>44468</v>
      </c>
      <c r="B12" s="11">
        <v>44459</v>
      </c>
      <c r="C12" s="16">
        <v>100205</v>
      </c>
      <c r="D12" s="32"/>
      <c r="E12" s="16">
        <v>200921</v>
      </c>
      <c r="F12" s="17" t="s">
        <v>55</v>
      </c>
      <c r="G12" s="13"/>
      <c r="H12" s="45">
        <v>5179.91</v>
      </c>
      <c r="I12" s="10">
        <f t="shared" si="0"/>
        <v>44021.869999999995</v>
      </c>
      <c r="J12" s="30">
        <f t="shared" si="1"/>
        <v>44021.869999999995</v>
      </c>
      <c r="K12" s="4" t="s">
        <v>70</v>
      </c>
      <c r="L12" s="1"/>
    </row>
    <row r="13" spans="1:12" x14ac:dyDescent="0.55000000000000004">
      <c r="A13" s="12">
        <v>44470</v>
      </c>
      <c r="B13" s="11">
        <v>44459</v>
      </c>
      <c r="C13" s="16">
        <v>100206</v>
      </c>
      <c r="D13" s="32"/>
      <c r="E13" s="16">
        <v>200921</v>
      </c>
      <c r="F13" s="17" t="s">
        <v>56</v>
      </c>
      <c r="G13" s="13"/>
      <c r="H13" s="45">
        <v>34820.400000000001</v>
      </c>
      <c r="I13" s="10">
        <f t="shared" si="0"/>
        <v>9201.4699999999939</v>
      </c>
      <c r="J13" s="30">
        <f t="shared" si="1"/>
        <v>9201.4699999999939</v>
      </c>
      <c r="K13" s="4" t="s">
        <v>70</v>
      </c>
      <c r="L13" s="1"/>
    </row>
    <row r="14" spans="1:12" x14ac:dyDescent="0.55000000000000004">
      <c r="A14" s="12">
        <v>44494</v>
      </c>
      <c r="B14" s="11">
        <v>44459</v>
      </c>
      <c r="C14" s="16">
        <v>100207</v>
      </c>
      <c r="D14" s="32"/>
      <c r="E14" s="16">
        <v>200921</v>
      </c>
      <c r="F14" s="17" t="s">
        <v>57</v>
      </c>
      <c r="G14" s="13"/>
      <c r="H14" s="45">
        <v>576</v>
      </c>
      <c r="I14" s="10">
        <f t="shared" si="0"/>
        <v>8625.4699999999939</v>
      </c>
      <c r="J14" s="30">
        <f t="shared" si="1"/>
        <v>8625.4699999999939</v>
      </c>
      <c r="K14" s="4" t="s">
        <v>70</v>
      </c>
      <c r="L14" s="1"/>
    </row>
    <row r="15" spans="1:12" x14ac:dyDescent="0.55000000000000004">
      <c r="A15" s="12">
        <v>44508</v>
      </c>
      <c r="B15" s="11">
        <v>44459</v>
      </c>
      <c r="C15" s="16">
        <v>100208</v>
      </c>
      <c r="D15" s="32"/>
      <c r="E15" s="16">
        <v>200921</v>
      </c>
      <c r="F15" s="17" t="s">
        <v>64</v>
      </c>
      <c r="G15" s="13"/>
      <c r="H15" s="45">
        <v>13</v>
      </c>
      <c r="I15" s="10">
        <f t="shared" si="0"/>
        <v>8612.4699999999939</v>
      </c>
      <c r="J15" s="30">
        <f t="shared" si="1"/>
        <v>8612.4699999999939</v>
      </c>
      <c r="K15" s="4" t="s">
        <v>70</v>
      </c>
      <c r="L15" s="1"/>
    </row>
    <row r="16" spans="1:12" x14ac:dyDescent="0.55000000000000004">
      <c r="A16" s="12"/>
      <c r="B16" s="11"/>
      <c r="C16" s="16"/>
      <c r="D16" s="16"/>
      <c r="E16" s="16"/>
      <c r="F16" s="17"/>
      <c r="G16" s="13"/>
      <c r="H16" s="45"/>
      <c r="I16" s="10" t="str">
        <f t="shared" si="0"/>
        <v/>
      </c>
      <c r="J16" s="30" t="str">
        <f>IF(K16="Y",J15+G16-H16,IF(K16="N",J15,""))</f>
        <v/>
      </c>
      <c r="K16" s="4"/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si="0"/>
        <v/>
      </c>
      <c r="J17" s="30" t="str">
        <f t="shared" ref="J17:J35" si="2">IF(K17="Y",J16+G17-H17,IF(K17="N",J16,""))</f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0"/>
        <v/>
      </c>
      <c r="J18" s="30" t="str">
        <f t="shared" si="2"/>
        <v/>
      </c>
      <c r="K18" s="4"/>
      <c r="L18" s="1"/>
    </row>
    <row r="19" spans="1:12" x14ac:dyDescent="0.55000000000000004">
      <c r="A19" s="12"/>
      <c r="B19" s="11"/>
      <c r="C19" s="16"/>
      <c r="D19" s="16"/>
      <c r="E19" s="16"/>
      <c r="F19" s="17"/>
      <c r="G19" s="13"/>
      <c r="H19" s="45"/>
      <c r="I19" s="10" t="str">
        <f t="shared" si="0"/>
        <v/>
      </c>
      <c r="J19" s="30" t="str">
        <f t="shared" si="2"/>
        <v/>
      </c>
      <c r="K19" s="4"/>
      <c r="L19" s="1"/>
    </row>
    <row r="20" spans="1:12" x14ac:dyDescent="0.55000000000000004">
      <c r="A20" s="12"/>
      <c r="B20" s="11"/>
      <c r="C20" s="16"/>
      <c r="D20" s="16"/>
      <c r="E20" s="16"/>
      <c r="F20" s="17"/>
      <c r="G20" s="13"/>
      <c r="H20" s="45"/>
      <c r="I20" s="10" t="str">
        <f t="shared" si="0"/>
        <v/>
      </c>
      <c r="J20" s="30" t="str">
        <f t="shared" si="2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7"/>
      <c r="G21" s="13"/>
      <c r="H21" s="45"/>
      <c r="I21" s="10" t="str">
        <f t="shared" si="0"/>
        <v/>
      </c>
      <c r="J21" s="30" t="str">
        <f t="shared" si="2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8"/>
      <c r="G22" s="10"/>
      <c r="H22" s="13"/>
      <c r="I22" s="10" t="str">
        <f t="shared" si="0"/>
        <v/>
      </c>
      <c r="J22" s="30" t="str">
        <f t="shared" si="2"/>
        <v/>
      </c>
      <c r="K22" s="4"/>
      <c r="L22" s="1"/>
    </row>
    <row r="23" spans="1:12" x14ac:dyDescent="0.55000000000000004">
      <c r="A23" s="8"/>
      <c r="B23" s="7"/>
      <c r="C23" s="16"/>
      <c r="D23" s="16"/>
      <c r="E23" s="16"/>
      <c r="F23" s="18"/>
      <c r="G23" s="13"/>
      <c r="H23" s="13"/>
      <c r="I23" s="10" t="str">
        <f t="shared" si="0"/>
        <v/>
      </c>
      <c r="J23" s="30" t="str">
        <f t="shared" si="2"/>
        <v/>
      </c>
      <c r="K23" s="4"/>
      <c r="L23" s="1"/>
    </row>
    <row r="24" spans="1:12" x14ac:dyDescent="0.55000000000000004">
      <c r="A24" s="7"/>
      <c r="B24" s="7"/>
      <c r="C24" s="16"/>
      <c r="D24" s="16"/>
      <c r="E24" s="16"/>
      <c r="F24" s="17"/>
      <c r="G24" s="13"/>
      <c r="H24" s="13"/>
      <c r="I24" s="10" t="str">
        <f t="shared" si="0"/>
        <v/>
      </c>
      <c r="J24" s="30" t="str">
        <f t="shared" si="2"/>
        <v/>
      </c>
      <c r="K24" s="4"/>
      <c r="L24" s="1"/>
    </row>
    <row r="25" spans="1:12" x14ac:dyDescent="0.55000000000000004">
      <c r="B25" s="9"/>
      <c r="C25" s="19"/>
      <c r="D25" s="19"/>
      <c r="E25" s="19"/>
      <c r="F25" s="20"/>
      <c r="G25" s="21"/>
      <c r="H25" s="13"/>
      <c r="I25" s="10" t="str">
        <f t="shared" si="0"/>
        <v/>
      </c>
      <c r="J25" s="30" t="str">
        <f t="shared" si="2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1"/>
      <c r="H26" s="13"/>
      <c r="I26" s="10" t="str">
        <f t="shared" si="0"/>
        <v/>
      </c>
      <c r="J26" s="30" t="str">
        <f t="shared" si="2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13"/>
      <c r="I27" s="10" t="str">
        <f t="shared" si="0"/>
        <v/>
      </c>
      <c r="J27" s="30" t="str">
        <f t="shared" si="2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13"/>
      <c r="I28" s="10" t="str">
        <f t="shared" si="0"/>
        <v/>
      </c>
      <c r="J28" s="30" t="str">
        <f t="shared" si="2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13"/>
      <c r="I29" s="10" t="str">
        <f t="shared" si="0"/>
        <v/>
      </c>
      <c r="J29" s="30" t="str">
        <f t="shared" si="2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13"/>
      <c r="I30" s="10" t="str">
        <f t="shared" si="0"/>
        <v/>
      </c>
      <c r="J30" s="30" t="str">
        <f t="shared" si="2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13"/>
      <c r="I31" s="10" t="str">
        <f t="shared" si="0"/>
        <v/>
      </c>
      <c r="J31" s="30" t="str">
        <f t="shared" si="2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13"/>
      <c r="I32" s="10" t="str">
        <f t="shared" si="0"/>
        <v/>
      </c>
      <c r="J32" s="30" t="str">
        <f t="shared" si="2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13"/>
      <c r="I33" s="10" t="str">
        <f t="shared" si="0"/>
        <v/>
      </c>
      <c r="J33" s="30" t="str">
        <f t="shared" si="2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13"/>
      <c r="I34" s="10" t="str">
        <f t="shared" si="0"/>
        <v/>
      </c>
      <c r="J34" s="30" t="str">
        <f t="shared" si="2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0"/>
        <v/>
      </c>
      <c r="J35" s="30" t="str">
        <f t="shared" si="2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48">
    <cfRule type="expression" dxfId="9" priority="1">
      <formula>$K4="Y"</formula>
    </cfRule>
  </conditionalFormatting>
  <conditionalFormatting sqref="K4:K50">
    <cfRule type="cellIs" dxfId="8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5560-DEFF-453D-A170-D63C6919E6BE}">
  <sheetPr>
    <tabColor rgb="FFFFC000"/>
  </sheetPr>
  <dimension ref="A1:M50"/>
  <sheetViews>
    <sheetView workbookViewId="0">
      <pane ySplit="4" topLeftCell="A6" activePane="bottomLeft" state="frozen"/>
      <selection pane="bottomLeft" activeCell="A23" sqref="A23"/>
    </sheetView>
  </sheetViews>
  <sheetFormatPr defaultRowHeight="14.4" x14ac:dyDescent="0.55000000000000004"/>
  <cols>
    <col min="1" max="1" width="11.578125" style="9" customWidth="1"/>
    <col min="2" max="2" width="9.68359375" customWidth="1"/>
    <col min="3" max="5" width="9.68359375" style="5" customWidth="1"/>
    <col min="6" max="6" width="48.41796875" customWidth="1"/>
    <col min="7" max="8" width="10.68359375" customWidth="1"/>
    <col min="9" max="9" width="11.83984375" style="49" customWidth="1"/>
    <col min="10" max="10" width="10.683593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187" t="s">
        <v>83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1300</v>
      </c>
      <c r="H3" s="98">
        <f>SUM(H4:H50)</f>
        <v>3036.1899999999996</v>
      </c>
      <c r="I3" s="51" cm="1">
        <f t="array" ref="I3">LOOKUP(2,1/(J:J&lt;&gt;""),I:I)</f>
        <v>6876.2799999999943</v>
      </c>
      <c r="J3" s="46" cm="1">
        <f t="array" ref="J3">LOOKUP(2,1/(J:J&lt;&gt;""),J:J)</f>
        <v>6891.2799999999943</v>
      </c>
      <c r="K3" s="2"/>
      <c r="L3" s="2"/>
    </row>
    <row r="4" spans="1:12" ht="15" thickTop="1" thickBot="1" x14ac:dyDescent="0.6">
      <c r="A4" s="52">
        <v>44657</v>
      </c>
      <c r="B4" s="52"/>
      <c r="C4" s="53"/>
      <c r="D4" s="53"/>
      <c r="E4" s="53"/>
      <c r="F4" s="188" t="s">
        <v>119</v>
      </c>
      <c r="G4" s="188"/>
      <c r="H4" s="189"/>
      <c r="I4" s="61">
        <f>'FY 21-22'!I3</f>
        <v>8612.4699999999939</v>
      </c>
      <c r="J4" s="59">
        <f>'FY 21-22'!J3</f>
        <v>8612.4699999999939</v>
      </c>
      <c r="K4" s="54" t="s">
        <v>70</v>
      </c>
      <c r="L4" s="55"/>
    </row>
    <row r="5" spans="1:12" ht="14.7" thickTop="1" x14ac:dyDescent="0.55000000000000004">
      <c r="A5" s="12">
        <v>44665</v>
      </c>
      <c r="B5" s="11"/>
      <c r="C5" s="16" t="s">
        <v>8</v>
      </c>
      <c r="D5" s="16"/>
      <c r="E5" s="16"/>
      <c r="F5" s="17" t="s">
        <v>10</v>
      </c>
      <c r="G5" s="13"/>
      <c r="H5" s="45">
        <v>35</v>
      </c>
      <c r="I5" s="50">
        <f>IF(OR($G5&gt;0,$H5&gt;0),$I4+$G5-$H5,"")</f>
        <v>8577.4699999999939</v>
      </c>
      <c r="J5" s="30">
        <f>IF(K5="Y",J4+G5-H5,IF(K5="N",J4,""))</f>
        <v>8577.4699999999939</v>
      </c>
      <c r="K5" s="4" t="s">
        <v>70</v>
      </c>
      <c r="L5" s="1"/>
    </row>
    <row r="6" spans="1:12" x14ac:dyDescent="0.55000000000000004">
      <c r="A6" s="12">
        <v>44673</v>
      </c>
      <c r="B6" s="11"/>
      <c r="C6" s="16" t="s">
        <v>12</v>
      </c>
      <c r="D6" s="16" t="s">
        <v>13</v>
      </c>
      <c r="E6" s="16"/>
      <c r="F6" s="17" t="s">
        <v>14</v>
      </c>
      <c r="G6" s="13">
        <v>650</v>
      </c>
      <c r="H6" s="45"/>
      <c r="I6" s="50">
        <f t="shared" ref="I6:I35" si="0">IF(OR($G6&gt;0,$H6&gt;0),$I5+$G6-$H6,"")</f>
        <v>9227.4699999999939</v>
      </c>
      <c r="J6" s="30">
        <f t="shared" ref="J6:J15" si="1">IF(K6="Y",J5+G6-H6,IF(K6="N",J5,""))</f>
        <v>9227.4699999999939</v>
      </c>
      <c r="K6" s="4" t="s">
        <v>70</v>
      </c>
      <c r="L6" s="1" t="s">
        <v>11</v>
      </c>
    </row>
    <row r="7" spans="1:12" x14ac:dyDescent="0.55000000000000004">
      <c r="A7" s="12">
        <v>44684</v>
      </c>
      <c r="B7" s="11">
        <v>44662</v>
      </c>
      <c r="C7" s="16">
        <v>100210</v>
      </c>
      <c r="D7" s="16" t="s">
        <v>15</v>
      </c>
      <c r="E7" s="16">
        <v>110422</v>
      </c>
      <c r="F7" s="17" t="s">
        <v>16</v>
      </c>
      <c r="G7" s="13"/>
      <c r="H7" s="45">
        <v>22.5</v>
      </c>
      <c r="I7" s="50">
        <f t="shared" si="0"/>
        <v>9204.9699999999939</v>
      </c>
      <c r="J7" s="30">
        <f t="shared" si="1"/>
        <v>9204.9699999999939</v>
      </c>
      <c r="K7" s="4" t="s">
        <v>70</v>
      </c>
      <c r="L7" s="1"/>
    </row>
    <row r="8" spans="1:12" x14ac:dyDescent="0.55000000000000004">
      <c r="A8" s="12">
        <v>44713</v>
      </c>
      <c r="B8" s="11">
        <v>44662</v>
      </c>
      <c r="C8" s="16">
        <v>100209</v>
      </c>
      <c r="D8" s="16" t="s">
        <v>18</v>
      </c>
      <c r="E8" s="16">
        <v>110422</v>
      </c>
      <c r="F8" s="17" t="s">
        <v>65</v>
      </c>
      <c r="G8" s="13"/>
      <c r="H8" s="45">
        <v>30</v>
      </c>
      <c r="I8" s="50">
        <f t="shared" si="0"/>
        <v>9174.9699999999939</v>
      </c>
      <c r="J8" s="30">
        <f t="shared" si="1"/>
        <v>9174.9699999999939</v>
      </c>
      <c r="K8" s="4" t="s">
        <v>70</v>
      </c>
      <c r="L8" s="1" t="s">
        <v>17</v>
      </c>
    </row>
    <row r="9" spans="1:12" x14ac:dyDescent="0.55000000000000004">
      <c r="A9" s="12">
        <v>44713</v>
      </c>
      <c r="B9" s="11">
        <v>44690</v>
      </c>
      <c r="C9" s="16">
        <v>100227</v>
      </c>
      <c r="D9" s="16" t="s">
        <v>20</v>
      </c>
      <c r="E9" s="16" t="s">
        <v>21</v>
      </c>
      <c r="F9" s="17" t="s">
        <v>65</v>
      </c>
      <c r="G9" s="13"/>
      <c r="H9" s="45">
        <v>15</v>
      </c>
      <c r="I9" s="50">
        <f t="shared" si="0"/>
        <v>9159.9699999999939</v>
      </c>
      <c r="J9" s="30">
        <f t="shared" si="1"/>
        <v>9159.9699999999939</v>
      </c>
      <c r="K9" s="4" t="s">
        <v>70</v>
      </c>
      <c r="L9" s="1" t="s">
        <v>17</v>
      </c>
    </row>
    <row r="10" spans="1:12" x14ac:dyDescent="0.55000000000000004">
      <c r="A10" s="12">
        <v>44769</v>
      </c>
      <c r="B10" s="11">
        <v>44742</v>
      </c>
      <c r="C10" s="16">
        <v>100228</v>
      </c>
      <c r="D10" s="16" t="s">
        <v>23</v>
      </c>
      <c r="E10" s="16">
        <v>180722</v>
      </c>
      <c r="F10" s="17" t="s">
        <v>24</v>
      </c>
      <c r="G10" s="13"/>
      <c r="H10" s="45">
        <v>127</v>
      </c>
      <c r="I10" s="50">
        <f t="shared" si="0"/>
        <v>9032.9699999999939</v>
      </c>
      <c r="J10" s="30">
        <f t="shared" si="1"/>
        <v>9032.9699999999939</v>
      </c>
      <c r="K10" s="4" t="s">
        <v>70</v>
      </c>
      <c r="L10" s="1" t="s">
        <v>22</v>
      </c>
    </row>
    <row r="11" spans="1:12" x14ac:dyDescent="0.55000000000000004">
      <c r="A11" s="12">
        <v>44812</v>
      </c>
      <c r="B11" s="11">
        <v>44806</v>
      </c>
      <c r="C11" s="16">
        <v>100229</v>
      </c>
      <c r="D11" s="16" t="s">
        <v>26</v>
      </c>
      <c r="E11" s="16">
        <v>180722</v>
      </c>
      <c r="F11" s="17" t="s">
        <v>27</v>
      </c>
      <c r="G11" s="13"/>
      <c r="H11" s="45">
        <v>700</v>
      </c>
      <c r="I11" s="50">
        <f t="shared" si="0"/>
        <v>8332.9699999999939</v>
      </c>
      <c r="J11" s="30">
        <f t="shared" si="1"/>
        <v>8332.9699999999939</v>
      </c>
      <c r="K11" s="4" t="s">
        <v>70</v>
      </c>
      <c r="L11" s="1" t="s">
        <v>25</v>
      </c>
    </row>
    <row r="12" spans="1:12" x14ac:dyDescent="0.55000000000000004">
      <c r="A12" s="12">
        <v>44824</v>
      </c>
      <c r="B12" s="11"/>
      <c r="C12" s="16" t="s">
        <v>12</v>
      </c>
      <c r="D12" s="16" t="s">
        <v>9</v>
      </c>
      <c r="E12" s="16" t="s">
        <v>9</v>
      </c>
      <c r="F12" s="17" t="s">
        <v>14</v>
      </c>
      <c r="G12" s="13">
        <v>650</v>
      </c>
      <c r="H12" s="45"/>
      <c r="I12" s="50">
        <f t="shared" si="0"/>
        <v>8982.9699999999939</v>
      </c>
      <c r="J12" s="30">
        <f t="shared" si="1"/>
        <v>8982.9699999999939</v>
      </c>
      <c r="K12" s="4" t="s">
        <v>70</v>
      </c>
      <c r="L12" s="1" t="s">
        <v>28</v>
      </c>
    </row>
    <row r="13" spans="1:12" x14ac:dyDescent="0.55000000000000004">
      <c r="A13" s="12">
        <v>44826</v>
      </c>
      <c r="B13" s="11">
        <v>44806</v>
      </c>
      <c r="C13" s="16">
        <v>100231</v>
      </c>
      <c r="D13" s="16" t="s">
        <v>13</v>
      </c>
      <c r="E13" s="16" t="s">
        <v>29</v>
      </c>
      <c r="F13" s="17" t="s">
        <v>30</v>
      </c>
      <c r="G13" s="13"/>
      <c r="H13" s="45">
        <v>50</v>
      </c>
      <c r="I13" s="50">
        <f t="shared" si="0"/>
        <v>8932.9699999999939</v>
      </c>
      <c r="J13" s="30">
        <f t="shared" si="1"/>
        <v>8932.9699999999939</v>
      </c>
      <c r="K13" s="4" t="s">
        <v>70</v>
      </c>
      <c r="L13" s="1"/>
    </row>
    <row r="14" spans="1:12" x14ac:dyDescent="0.55000000000000004">
      <c r="A14" s="12">
        <v>44827</v>
      </c>
      <c r="B14" s="11">
        <v>44806</v>
      </c>
      <c r="C14" s="16">
        <v>100230</v>
      </c>
      <c r="D14" s="16" t="s">
        <v>32</v>
      </c>
      <c r="E14" s="16">
        <v>180722</v>
      </c>
      <c r="F14" s="17" t="s">
        <v>67</v>
      </c>
      <c r="G14" s="13"/>
      <c r="H14" s="45">
        <v>300</v>
      </c>
      <c r="I14" s="50">
        <f t="shared" si="0"/>
        <v>8632.9699999999939</v>
      </c>
      <c r="J14" s="30">
        <f t="shared" si="1"/>
        <v>8632.9699999999939</v>
      </c>
      <c r="K14" s="4" t="s">
        <v>70</v>
      </c>
      <c r="L14" s="1" t="s">
        <v>31</v>
      </c>
    </row>
    <row r="15" spans="1:12" x14ac:dyDescent="0.55000000000000004">
      <c r="A15" s="12">
        <v>44838</v>
      </c>
      <c r="B15" s="11">
        <v>44806</v>
      </c>
      <c r="C15" s="16">
        <v>100232</v>
      </c>
      <c r="D15" s="16" t="s">
        <v>33</v>
      </c>
      <c r="E15" s="16">
        <v>180722</v>
      </c>
      <c r="F15" s="17" t="s">
        <v>74</v>
      </c>
      <c r="G15" s="13"/>
      <c r="H15" s="45">
        <v>25</v>
      </c>
      <c r="I15" s="50">
        <f t="shared" si="0"/>
        <v>8607.9699999999939</v>
      </c>
      <c r="J15" s="30">
        <f t="shared" si="1"/>
        <v>8607.9699999999939</v>
      </c>
      <c r="K15" s="4" t="s">
        <v>70</v>
      </c>
      <c r="L15" s="1" t="s">
        <v>28</v>
      </c>
    </row>
    <row r="16" spans="1:12" x14ac:dyDescent="0.55000000000000004">
      <c r="A16" s="12">
        <v>44956</v>
      </c>
      <c r="B16" s="11">
        <v>44865</v>
      </c>
      <c r="C16" s="16">
        <v>100212</v>
      </c>
      <c r="D16" s="16" t="s">
        <v>34</v>
      </c>
      <c r="E16" s="16">
        <v>110422</v>
      </c>
      <c r="F16" s="17" t="s">
        <v>35</v>
      </c>
      <c r="G16" s="13"/>
      <c r="H16" s="45">
        <v>793.06</v>
      </c>
      <c r="I16" s="50">
        <f t="shared" si="0"/>
        <v>7814.9099999999944</v>
      </c>
      <c r="J16" s="30">
        <f>IF(K16="Y",J15+G16-H16,IF(K16="N",J15,""))</f>
        <v>7814.9099999999944</v>
      </c>
      <c r="K16" s="4" t="s">
        <v>70</v>
      </c>
      <c r="L16" s="1" t="s">
        <v>28</v>
      </c>
    </row>
    <row r="17" spans="1:13" x14ac:dyDescent="0.55000000000000004">
      <c r="A17" s="12">
        <v>44967</v>
      </c>
      <c r="B17" s="11">
        <v>44900</v>
      </c>
      <c r="C17" s="16">
        <v>100213</v>
      </c>
      <c r="D17" s="16" t="s">
        <v>37</v>
      </c>
      <c r="E17" s="16">
        <v>180722</v>
      </c>
      <c r="F17" s="17" t="s">
        <v>65</v>
      </c>
      <c r="G17" s="13"/>
      <c r="H17" s="45">
        <v>45</v>
      </c>
      <c r="I17" s="50">
        <f t="shared" si="0"/>
        <v>7769.9099999999944</v>
      </c>
      <c r="J17" s="30">
        <f t="shared" ref="J17:J35" si="2">IF(K17="Y",J16+G17-H17,IF(K17="N",J16,""))</f>
        <v>7769.9099999999944</v>
      </c>
      <c r="K17" s="4" t="s">
        <v>70</v>
      </c>
      <c r="L17" s="1" t="s">
        <v>36</v>
      </c>
    </row>
    <row r="18" spans="1:13" x14ac:dyDescent="0.55000000000000004">
      <c r="A18" s="12">
        <v>44973</v>
      </c>
      <c r="B18" s="11">
        <v>44965</v>
      </c>
      <c r="C18" s="16">
        <v>100234</v>
      </c>
      <c r="D18" s="16" t="s">
        <v>38</v>
      </c>
      <c r="E18" s="16" t="s">
        <v>86</v>
      </c>
      <c r="F18" s="17" t="s">
        <v>39</v>
      </c>
      <c r="G18" s="13"/>
      <c r="H18" s="45">
        <v>25</v>
      </c>
      <c r="I18" s="50">
        <f t="shared" si="0"/>
        <v>7744.9099999999944</v>
      </c>
      <c r="J18" s="30">
        <f t="shared" si="2"/>
        <v>7744.9099999999944</v>
      </c>
      <c r="K18" s="4" t="s">
        <v>70</v>
      </c>
      <c r="L18" s="1" t="s">
        <v>25</v>
      </c>
    </row>
    <row r="19" spans="1:13" x14ac:dyDescent="0.55000000000000004">
      <c r="A19" s="12">
        <v>44999</v>
      </c>
      <c r="B19" s="11">
        <v>44986</v>
      </c>
      <c r="C19" s="16">
        <v>100214</v>
      </c>
      <c r="D19" s="16" t="s">
        <v>41</v>
      </c>
      <c r="E19" s="16" t="s">
        <v>86</v>
      </c>
      <c r="F19" s="17" t="s">
        <v>59</v>
      </c>
      <c r="G19" s="13"/>
      <c r="H19" s="45">
        <v>233.33</v>
      </c>
      <c r="I19" s="50">
        <f t="shared" si="0"/>
        <v>7511.5799999999945</v>
      </c>
      <c r="J19" s="30">
        <f t="shared" si="2"/>
        <v>7511.5799999999945</v>
      </c>
      <c r="K19" s="4" t="s">
        <v>70</v>
      </c>
      <c r="L19" s="1" t="s">
        <v>40</v>
      </c>
    </row>
    <row r="20" spans="1:13" x14ac:dyDescent="0.55000000000000004">
      <c r="A20" s="12" t="s">
        <v>120</v>
      </c>
      <c r="B20" s="11">
        <v>44965</v>
      </c>
      <c r="C20" s="16" t="s">
        <v>158</v>
      </c>
      <c r="D20" s="16" t="s">
        <v>87</v>
      </c>
      <c r="E20" s="16" t="s">
        <v>86</v>
      </c>
      <c r="F20" s="17" t="s">
        <v>65</v>
      </c>
      <c r="G20" s="13"/>
      <c r="H20" s="45">
        <v>15</v>
      </c>
      <c r="I20" s="50">
        <f t="shared" si="0"/>
        <v>7496.5799999999945</v>
      </c>
      <c r="J20" s="30">
        <f t="shared" si="2"/>
        <v>7511.5799999999945</v>
      </c>
      <c r="K20" s="4" t="s">
        <v>71</v>
      </c>
      <c r="L20" s="1" t="s">
        <v>42</v>
      </c>
    </row>
    <row r="21" spans="1:13" x14ac:dyDescent="0.55000000000000004">
      <c r="A21" s="12">
        <v>45015</v>
      </c>
      <c r="B21" s="11">
        <v>44864</v>
      </c>
      <c r="C21" s="16">
        <v>100211</v>
      </c>
      <c r="D21" s="16" t="s">
        <v>88</v>
      </c>
      <c r="E21" s="16">
        <v>180722</v>
      </c>
      <c r="F21" s="17" t="s">
        <v>44</v>
      </c>
      <c r="G21" s="13"/>
      <c r="H21" s="45">
        <v>620.29999999999995</v>
      </c>
      <c r="I21" s="50">
        <f t="shared" si="0"/>
        <v>6876.2799999999943</v>
      </c>
      <c r="J21" s="30">
        <f t="shared" si="2"/>
        <v>6891.2799999999943</v>
      </c>
      <c r="K21" s="4" t="s">
        <v>70</v>
      </c>
      <c r="L21" s="1" t="s">
        <v>43</v>
      </c>
    </row>
    <row r="22" spans="1:13" x14ac:dyDescent="0.55000000000000004">
      <c r="A22" s="7"/>
      <c r="B22" s="7"/>
      <c r="C22" s="16"/>
      <c r="D22" s="16"/>
      <c r="E22" s="16"/>
      <c r="F22" s="18"/>
      <c r="G22" s="10"/>
      <c r="H22" s="45"/>
      <c r="I22" s="50" t="str">
        <f t="shared" si="0"/>
        <v/>
      </c>
      <c r="J22" s="30" t="str">
        <f t="shared" si="2"/>
        <v/>
      </c>
      <c r="K22" s="4"/>
      <c r="L22" s="1" t="s">
        <v>28</v>
      </c>
      <c r="M22" s="36" t="s">
        <v>45</v>
      </c>
    </row>
    <row r="23" spans="1:13" x14ac:dyDescent="0.55000000000000004">
      <c r="A23" s="8"/>
      <c r="B23" s="7"/>
      <c r="C23" s="16"/>
      <c r="D23" s="16"/>
      <c r="E23" s="16"/>
      <c r="F23" s="18"/>
      <c r="G23" s="13"/>
      <c r="H23" s="45"/>
      <c r="I23" s="50" t="str">
        <f t="shared" si="0"/>
        <v/>
      </c>
      <c r="J23" s="30" t="str">
        <f t="shared" si="2"/>
        <v/>
      </c>
      <c r="K23" s="4"/>
      <c r="L23" s="1"/>
    </row>
    <row r="24" spans="1:13" x14ac:dyDescent="0.55000000000000004">
      <c r="A24" s="7"/>
      <c r="B24" s="7"/>
      <c r="C24" s="16"/>
      <c r="D24" s="16"/>
      <c r="E24" s="16"/>
      <c r="F24" s="17"/>
      <c r="G24" s="13"/>
      <c r="H24" s="45"/>
      <c r="I24" s="50" t="str">
        <f t="shared" si="0"/>
        <v/>
      </c>
      <c r="J24" s="30" t="str">
        <f t="shared" si="2"/>
        <v/>
      </c>
      <c r="K24" s="4"/>
      <c r="L24" s="1"/>
    </row>
    <row r="25" spans="1:13" x14ac:dyDescent="0.55000000000000004">
      <c r="B25" s="9"/>
      <c r="C25" s="19"/>
      <c r="D25" s="19"/>
      <c r="E25" s="19"/>
      <c r="F25" s="20"/>
      <c r="G25" s="21"/>
      <c r="H25" s="45"/>
      <c r="I25" s="50" t="str">
        <f t="shared" si="0"/>
        <v/>
      </c>
      <c r="J25" s="30" t="str">
        <f t="shared" si="2"/>
        <v/>
      </c>
      <c r="K25" s="4"/>
    </row>
    <row r="26" spans="1:13" x14ac:dyDescent="0.55000000000000004">
      <c r="B26" s="9"/>
      <c r="C26" s="19"/>
      <c r="D26" s="19"/>
      <c r="E26" s="19"/>
      <c r="F26" s="20"/>
      <c r="G26" s="21"/>
      <c r="H26" s="45"/>
      <c r="I26" s="50" t="str">
        <f t="shared" si="0"/>
        <v/>
      </c>
      <c r="J26" s="30" t="str">
        <f t="shared" si="2"/>
        <v/>
      </c>
      <c r="K26" s="4"/>
    </row>
    <row r="27" spans="1:13" x14ac:dyDescent="0.55000000000000004">
      <c r="B27" s="9"/>
      <c r="C27" s="19"/>
      <c r="D27" s="19"/>
      <c r="E27" s="19"/>
      <c r="F27" s="20"/>
      <c r="G27" s="22"/>
      <c r="H27" s="45"/>
      <c r="I27" s="50" t="str">
        <f t="shared" si="0"/>
        <v/>
      </c>
      <c r="J27" s="30" t="str">
        <f t="shared" si="2"/>
        <v/>
      </c>
      <c r="K27" s="4"/>
    </row>
    <row r="28" spans="1:13" x14ac:dyDescent="0.55000000000000004">
      <c r="B28" s="9"/>
      <c r="C28" s="19"/>
      <c r="D28" s="19"/>
      <c r="E28" s="19"/>
      <c r="F28" s="20"/>
      <c r="G28" s="22"/>
      <c r="H28" s="45"/>
      <c r="I28" s="50" t="str">
        <f t="shared" si="0"/>
        <v/>
      </c>
      <c r="J28" s="30" t="str">
        <f t="shared" si="2"/>
        <v/>
      </c>
      <c r="K28" s="4"/>
    </row>
    <row r="29" spans="1:13" x14ac:dyDescent="0.55000000000000004">
      <c r="B29" s="9"/>
      <c r="C29" s="19"/>
      <c r="D29" s="19"/>
      <c r="E29" s="19"/>
      <c r="F29" s="20"/>
      <c r="G29" s="22"/>
      <c r="H29" s="45"/>
      <c r="I29" s="50" t="str">
        <f t="shared" si="0"/>
        <v/>
      </c>
      <c r="J29" s="30" t="str">
        <f t="shared" si="2"/>
        <v/>
      </c>
      <c r="K29" s="4"/>
    </row>
    <row r="30" spans="1:13" x14ac:dyDescent="0.55000000000000004">
      <c r="B30" s="9"/>
      <c r="C30" s="19"/>
      <c r="D30" s="19"/>
      <c r="E30" s="19"/>
      <c r="F30" s="20"/>
      <c r="G30" s="22"/>
      <c r="H30" s="45"/>
      <c r="I30" s="50" t="str">
        <f t="shared" si="0"/>
        <v/>
      </c>
      <c r="J30" s="30" t="str">
        <f t="shared" si="2"/>
        <v/>
      </c>
      <c r="K30" s="4"/>
    </row>
    <row r="31" spans="1:13" x14ac:dyDescent="0.55000000000000004">
      <c r="B31" s="9"/>
      <c r="C31" s="19"/>
      <c r="D31" s="19"/>
      <c r="E31" s="19"/>
      <c r="F31" s="20"/>
      <c r="G31" s="22"/>
      <c r="H31" s="45"/>
      <c r="I31" s="50" t="str">
        <f t="shared" si="0"/>
        <v/>
      </c>
      <c r="J31" s="30" t="str">
        <f t="shared" si="2"/>
        <v/>
      </c>
      <c r="K31" s="4"/>
    </row>
    <row r="32" spans="1:13" x14ac:dyDescent="0.55000000000000004">
      <c r="B32" s="9"/>
      <c r="C32" s="19"/>
      <c r="D32" s="19"/>
      <c r="E32" s="19"/>
      <c r="F32" s="20"/>
      <c r="G32" s="22"/>
      <c r="H32" s="45"/>
      <c r="I32" s="10" t="str">
        <f t="shared" si="0"/>
        <v/>
      </c>
      <c r="J32" s="30" t="str">
        <f t="shared" si="2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45"/>
      <c r="I33" s="10" t="str">
        <f t="shared" si="0"/>
        <v/>
      </c>
      <c r="J33" s="30" t="str">
        <f t="shared" si="2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45"/>
      <c r="I34" s="10" t="str">
        <f t="shared" si="0"/>
        <v/>
      </c>
      <c r="J34" s="30" t="str">
        <f t="shared" si="2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45"/>
      <c r="I35" s="10" t="str">
        <f t="shared" si="0"/>
        <v/>
      </c>
      <c r="J35" s="30" t="str">
        <f t="shared" si="2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48">
    <cfRule type="expression" dxfId="7" priority="1">
      <formula>$K4="Y"</formula>
    </cfRule>
  </conditionalFormatting>
  <conditionalFormatting sqref="K4:K50">
    <cfRule type="cellIs" dxfId="6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39762-7225-4127-AD7F-EDDAE013A6AA}">
  <sheetPr>
    <tabColor rgb="FFFFC000"/>
    <pageSetUpPr fitToPage="1"/>
  </sheetPr>
  <dimension ref="A1:L47"/>
  <sheetViews>
    <sheetView zoomScaleNormal="100" workbookViewId="0">
      <pane ySplit="4" topLeftCell="A10" activePane="bottomLeft" state="frozen"/>
      <selection pane="bottomLeft" sqref="A1:K1"/>
    </sheetView>
  </sheetViews>
  <sheetFormatPr defaultRowHeight="14.4" x14ac:dyDescent="0.55000000000000004"/>
  <cols>
    <col min="1" max="1" width="12.83984375" style="9" customWidth="1"/>
    <col min="2" max="2" width="11.578125" style="116" customWidth="1"/>
    <col min="3" max="4" width="9.68359375" style="5" customWidth="1"/>
    <col min="5" max="5" width="13.578125" style="5" customWidth="1"/>
    <col min="6" max="6" width="47.15625" bestFit="1" customWidth="1"/>
    <col min="7" max="9" width="10.68359375" customWidth="1"/>
    <col min="10" max="10" width="10.68359375" style="6" customWidth="1"/>
    <col min="11" max="11" width="8.68359375" style="5" customWidth="1"/>
    <col min="12" max="12" width="63.41796875" bestFit="1" customWidth="1"/>
  </cols>
  <sheetData>
    <row r="1" spans="1:12" s="14" customFormat="1" ht="18.3" x14ac:dyDescent="0.7">
      <c r="A1" s="187" t="s">
        <v>84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s="3" customFormat="1" ht="37.5" customHeight="1" thickBot="1" x14ac:dyDescent="0.6">
      <c r="A2" s="23" t="s">
        <v>0</v>
      </c>
      <c r="B2" s="117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37"/>
      <c r="B3" s="118"/>
      <c r="C3" s="2"/>
      <c r="D3" s="2"/>
      <c r="E3" s="2"/>
      <c r="F3" s="28" t="s">
        <v>76</v>
      </c>
      <c r="G3" s="29">
        <f>SUM(G4:G47)</f>
        <v>1865</v>
      </c>
      <c r="H3" s="98">
        <f>SUM(H4:H47)</f>
        <v>4121.2</v>
      </c>
      <c r="I3" s="48" cm="1">
        <f t="array" ref="I3">LOOKUP(2,1/(J:J&lt;&gt;""),I:I)</f>
        <v>4620.0799999999927</v>
      </c>
      <c r="J3" s="46" cm="1">
        <f t="array" ref="J3">LOOKUP(2,1/(J:J&lt;&gt;""),J:J)</f>
        <v>4620.0799999999927</v>
      </c>
      <c r="K3" s="2"/>
      <c r="L3" s="40"/>
    </row>
    <row r="4" spans="1:12" ht="15" thickTop="1" thickBot="1" x14ac:dyDescent="0.6">
      <c r="A4" s="56">
        <v>45022</v>
      </c>
      <c r="B4" s="52"/>
      <c r="C4" s="53"/>
      <c r="D4" s="53"/>
      <c r="E4" s="53"/>
      <c r="F4" s="188" t="s">
        <v>119</v>
      </c>
      <c r="G4" s="188"/>
      <c r="H4" s="189"/>
      <c r="I4" s="58">
        <f>'FY 22-23'!I3</f>
        <v>6876.2799999999943</v>
      </c>
      <c r="J4" s="59">
        <f>'FY 22-23'!J3</f>
        <v>6891.2799999999943</v>
      </c>
      <c r="K4" s="54" t="s">
        <v>70</v>
      </c>
      <c r="L4" s="57"/>
    </row>
    <row r="5" spans="1:12" ht="14.7" thickTop="1" x14ac:dyDescent="0.55000000000000004">
      <c r="A5" s="38">
        <v>45022</v>
      </c>
      <c r="B5" s="106" t="s">
        <v>9</v>
      </c>
      <c r="C5" s="16" t="s">
        <v>149</v>
      </c>
      <c r="D5" s="16" t="s">
        <v>9</v>
      </c>
      <c r="E5" s="16">
        <v>190423</v>
      </c>
      <c r="F5" s="17" t="s">
        <v>62</v>
      </c>
      <c r="G5" s="13">
        <v>250</v>
      </c>
      <c r="H5" s="45"/>
      <c r="I5" s="10">
        <f t="shared" ref="I5:I20" si="0">IF(OR($G5&gt;0,$H5&gt;0),$I4+$G5-$H5,"")</f>
        <v>7126.2799999999943</v>
      </c>
      <c r="J5" s="30">
        <f t="shared" ref="J5" si="1">IF(K5="Y",J4+G5-H5,IF(K5="N",J4,""))</f>
        <v>7141.2799999999943</v>
      </c>
      <c r="K5" s="4" t="s">
        <v>110</v>
      </c>
      <c r="L5" s="41"/>
    </row>
    <row r="6" spans="1:12" x14ac:dyDescent="0.55000000000000004">
      <c r="A6" s="38">
        <v>45030</v>
      </c>
      <c r="B6" s="106" t="s">
        <v>9</v>
      </c>
      <c r="C6" s="16" t="s">
        <v>8</v>
      </c>
      <c r="D6" s="16" t="s">
        <v>9</v>
      </c>
      <c r="E6" s="16" t="s">
        <v>9</v>
      </c>
      <c r="F6" s="17" t="s">
        <v>48</v>
      </c>
      <c r="G6" s="13"/>
      <c r="H6" s="45">
        <v>35</v>
      </c>
      <c r="I6" s="10">
        <f t="shared" si="0"/>
        <v>7091.2799999999943</v>
      </c>
      <c r="J6" s="30">
        <f t="shared" ref="J6" si="2">IF(K6="Y",J5+G6-H6,IF(K6="N",J5,""))</f>
        <v>7106.2799999999943</v>
      </c>
      <c r="K6" s="4" t="s">
        <v>110</v>
      </c>
      <c r="L6" s="41"/>
    </row>
    <row r="7" spans="1:12" x14ac:dyDescent="0.55000000000000004">
      <c r="A7" s="38">
        <v>45037</v>
      </c>
      <c r="B7" s="11">
        <v>45035</v>
      </c>
      <c r="C7" s="16">
        <v>100220</v>
      </c>
      <c r="D7" s="16" t="s">
        <v>130</v>
      </c>
      <c r="E7" s="16">
        <v>190423</v>
      </c>
      <c r="F7" s="17" t="s">
        <v>60</v>
      </c>
      <c r="G7" s="13"/>
      <c r="H7" s="45">
        <v>57.6</v>
      </c>
      <c r="I7" s="10">
        <f t="shared" si="0"/>
        <v>7033.6799999999939</v>
      </c>
      <c r="J7" s="30">
        <f t="shared" ref="J7" si="3">IF(K7="Y",J6+G7-H7,IF(K7="N",J6,""))</f>
        <v>7048.6799999999939</v>
      </c>
      <c r="K7" s="4" t="s">
        <v>110</v>
      </c>
      <c r="L7" s="41"/>
    </row>
    <row r="8" spans="1:12" x14ac:dyDescent="0.55000000000000004">
      <c r="A8" s="38">
        <v>45041</v>
      </c>
      <c r="B8" s="11">
        <v>45035</v>
      </c>
      <c r="C8" s="16">
        <v>100218</v>
      </c>
      <c r="D8" s="16" t="s">
        <v>131</v>
      </c>
      <c r="E8" s="16">
        <v>190423</v>
      </c>
      <c r="F8" s="17" t="s">
        <v>61</v>
      </c>
      <c r="G8" s="13"/>
      <c r="H8" s="45">
        <v>115</v>
      </c>
      <c r="I8" s="10">
        <f t="shared" si="0"/>
        <v>6918.6799999999939</v>
      </c>
      <c r="J8" s="30">
        <f t="shared" ref="J8" si="4">IF(K8="Y",J7+G8-H8,IF(K8="N",J7,""))</f>
        <v>6933.6799999999939</v>
      </c>
      <c r="K8" s="4" t="s">
        <v>110</v>
      </c>
      <c r="L8" s="41"/>
    </row>
    <row r="9" spans="1:12" x14ac:dyDescent="0.55000000000000004">
      <c r="A9" s="38">
        <v>45044</v>
      </c>
      <c r="B9" s="106" t="s">
        <v>9</v>
      </c>
      <c r="C9" s="16" t="s">
        <v>149</v>
      </c>
      <c r="D9" s="16" t="s">
        <v>9</v>
      </c>
      <c r="E9" s="16" t="s">
        <v>9</v>
      </c>
      <c r="F9" s="17" t="s">
        <v>152</v>
      </c>
      <c r="G9" s="13">
        <v>1300</v>
      </c>
      <c r="H9" s="45"/>
      <c r="I9" s="10">
        <f t="shared" si="0"/>
        <v>8218.679999999993</v>
      </c>
      <c r="J9" s="30">
        <f t="shared" ref="J9" si="5">IF(K9="Y",J8+G9-H9,IF(K9="N",J8,""))</f>
        <v>8233.679999999993</v>
      </c>
      <c r="K9" s="4" t="s">
        <v>110</v>
      </c>
      <c r="L9" s="41"/>
    </row>
    <row r="10" spans="1:12" x14ac:dyDescent="0.55000000000000004">
      <c r="A10" s="38">
        <v>45044</v>
      </c>
      <c r="B10" s="11">
        <v>45035</v>
      </c>
      <c r="C10" s="16">
        <v>100219</v>
      </c>
      <c r="D10" s="16" t="s">
        <v>9</v>
      </c>
      <c r="E10" s="16">
        <v>190423</v>
      </c>
      <c r="F10" s="17" t="s">
        <v>24</v>
      </c>
      <c r="G10" s="13"/>
      <c r="H10" s="45">
        <v>128</v>
      </c>
      <c r="I10" s="10">
        <f t="shared" si="0"/>
        <v>8090.679999999993</v>
      </c>
      <c r="J10" s="30">
        <f t="shared" ref="J10:J12" si="6">IF(K10="Y",J9+G10-H10,IF(K10="N",J9,""))</f>
        <v>8105.679999999993</v>
      </c>
      <c r="K10" s="4" t="s">
        <v>110</v>
      </c>
      <c r="L10" s="41" t="s">
        <v>145</v>
      </c>
    </row>
    <row r="11" spans="1:12" x14ac:dyDescent="0.55000000000000004">
      <c r="A11" s="38">
        <v>45055</v>
      </c>
      <c r="B11" s="11">
        <v>45035</v>
      </c>
      <c r="C11" s="16">
        <v>100215</v>
      </c>
      <c r="D11" s="102" t="s">
        <v>132</v>
      </c>
      <c r="E11" s="16">
        <v>190423</v>
      </c>
      <c r="F11" s="17" t="s">
        <v>106</v>
      </c>
      <c r="G11" s="13"/>
      <c r="H11" s="45">
        <v>240</v>
      </c>
      <c r="I11" s="10">
        <f t="shared" si="0"/>
        <v>7850.679999999993</v>
      </c>
      <c r="J11" s="30">
        <f t="shared" si="6"/>
        <v>7865.679999999993</v>
      </c>
      <c r="K11" s="4" t="s">
        <v>110</v>
      </c>
      <c r="L11" s="41"/>
    </row>
    <row r="12" spans="1:12" x14ac:dyDescent="0.55000000000000004">
      <c r="A12" s="38">
        <v>45055</v>
      </c>
      <c r="B12" s="11">
        <v>45035</v>
      </c>
      <c r="C12" s="16">
        <v>100216</v>
      </c>
      <c r="D12" s="102" t="s">
        <v>132</v>
      </c>
      <c r="E12" s="16">
        <v>190423</v>
      </c>
      <c r="F12" s="17" t="s">
        <v>106</v>
      </c>
      <c r="G12" s="13"/>
      <c r="H12" s="45">
        <v>240</v>
      </c>
      <c r="I12" s="10">
        <f t="shared" si="0"/>
        <v>7610.679999999993</v>
      </c>
      <c r="J12" s="30">
        <f t="shared" si="6"/>
        <v>7625.679999999993</v>
      </c>
      <c r="K12" s="4" t="s">
        <v>110</v>
      </c>
      <c r="L12" s="41"/>
    </row>
    <row r="13" spans="1:12" x14ac:dyDescent="0.55000000000000004">
      <c r="A13" s="38">
        <v>45055</v>
      </c>
      <c r="B13" s="11">
        <v>45035</v>
      </c>
      <c r="C13" s="16">
        <v>100217</v>
      </c>
      <c r="D13" s="102" t="s">
        <v>132</v>
      </c>
      <c r="E13" s="16">
        <v>190423</v>
      </c>
      <c r="F13" s="17" t="s">
        <v>106</v>
      </c>
      <c r="G13" s="13"/>
      <c r="H13" s="45">
        <v>240</v>
      </c>
      <c r="I13" s="10">
        <f t="shared" si="0"/>
        <v>7370.679999999993</v>
      </c>
      <c r="J13" s="30">
        <f t="shared" ref="J13:J15" si="7">IF(K13="Y",J12+G13-H13,IF(K13="N",J12,""))</f>
        <v>7385.679999999993</v>
      </c>
      <c r="K13" s="4" t="s">
        <v>110</v>
      </c>
      <c r="L13" s="41"/>
    </row>
    <row r="14" spans="1:12" x14ac:dyDescent="0.55000000000000004">
      <c r="A14" s="100">
        <v>45069</v>
      </c>
      <c r="B14" s="101">
        <v>45060</v>
      </c>
      <c r="C14" s="102" t="s">
        <v>107</v>
      </c>
      <c r="D14" s="102" t="s">
        <v>133</v>
      </c>
      <c r="E14" s="102" t="s">
        <v>142</v>
      </c>
      <c r="F14" s="103" t="s">
        <v>108</v>
      </c>
      <c r="G14" s="104"/>
      <c r="H14" s="105">
        <v>648</v>
      </c>
      <c r="I14" s="10">
        <f t="shared" si="0"/>
        <v>6722.679999999993</v>
      </c>
      <c r="J14" s="30">
        <f t="shared" si="7"/>
        <v>6737.679999999993</v>
      </c>
      <c r="K14" s="4" t="s">
        <v>110</v>
      </c>
      <c r="L14" s="41"/>
    </row>
    <row r="15" spans="1:12" x14ac:dyDescent="0.55000000000000004">
      <c r="A15" s="100">
        <v>45071</v>
      </c>
      <c r="B15" s="101">
        <v>45035</v>
      </c>
      <c r="C15" s="102">
        <v>100221</v>
      </c>
      <c r="D15" s="102" t="s">
        <v>138</v>
      </c>
      <c r="E15" s="102">
        <v>190423</v>
      </c>
      <c r="F15" s="103" t="s">
        <v>66</v>
      </c>
      <c r="G15" s="104"/>
      <c r="H15" s="105">
        <v>15</v>
      </c>
      <c r="I15" s="10">
        <f t="shared" si="0"/>
        <v>6707.679999999993</v>
      </c>
      <c r="J15" s="30">
        <f t="shared" si="7"/>
        <v>6722.679999999993</v>
      </c>
      <c r="K15" s="4" t="s">
        <v>110</v>
      </c>
      <c r="L15" s="41"/>
    </row>
    <row r="16" spans="1:12" x14ac:dyDescent="0.55000000000000004">
      <c r="A16" s="100">
        <v>45127</v>
      </c>
      <c r="B16" s="101">
        <v>45111</v>
      </c>
      <c r="C16" s="102" t="s">
        <v>112</v>
      </c>
      <c r="D16" s="102" t="s">
        <v>139</v>
      </c>
      <c r="E16" s="102" t="s">
        <v>141</v>
      </c>
      <c r="F16" s="103" t="s">
        <v>66</v>
      </c>
      <c r="G16" s="104"/>
      <c r="H16" s="105">
        <v>15</v>
      </c>
      <c r="I16" s="10">
        <f t="shared" si="0"/>
        <v>6692.679999999993</v>
      </c>
      <c r="J16" s="30">
        <f t="shared" ref="J16" si="8">IF(K16="Y",J15+G16-H16,IF(K16="N",J15,""))</f>
        <v>6707.679999999993</v>
      </c>
      <c r="K16" s="4" t="s">
        <v>110</v>
      </c>
      <c r="L16" s="41"/>
    </row>
    <row r="17" spans="1:12" x14ac:dyDescent="0.55000000000000004">
      <c r="A17" s="100">
        <v>45131</v>
      </c>
      <c r="B17" s="101">
        <v>45111</v>
      </c>
      <c r="C17" s="102" t="s">
        <v>111</v>
      </c>
      <c r="D17" s="102" t="s">
        <v>132</v>
      </c>
      <c r="E17" s="102" t="s">
        <v>141</v>
      </c>
      <c r="F17" s="103" t="s">
        <v>106</v>
      </c>
      <c r="G17" s="104"/>
      <c r="H17" s="105">
        <v>576</v>
      </c>
      <c r="I17" s="10">
        <f t="shared" si="0"/>
        <v>6116.679999999993</v>
      </c>
      <c r="J17" s="30">
        <f t="shared" ref="J17" si="9">IF(K17="Y",J16+G17-H17,IF(K17="N",J16,""))</f>
        <v>6131.679999999993</v>
      </c>
      <c r="K17" s="4" t="s">
        <v>110</v>
      </c>
      <c r="L17" s="41"/>
    </row>
    <row r="18" spans="1:12" x14ac:dyDescent="0.55000000000000004">
      <c r="A18" s="100">
        <v>45187</v>
      </c>
      <c r="B18" s="101">
        <v>45174</v>
      </c>
      <c r="C18" s="102" t="s">
        <v>114</v>
      </c>
      <c r="D18" s="102" t="s">
        <v>132</v>
      </c>
      <c r="E18" s="102" t="s">
        <v>143</v>
      </c>
      <c r="F18" s="103" t="s">
        <v>118</v>
      </c>
      <c r="G18" s="104"/>
      <c r="H18" s="105">
        <v>336</v>
      </c>
      <c r="I18" s="10">
        <f>IF(OR($G18&gt;0,$H18&gt;0),$I17+$G18-$H18,"")</f>
        <v>5780.679999999993</v>
      </c>
      <c r="J18" s="30">
        <f>IF(K18="Y",J17+G18-H18,IF(K18="N",J17,""))</f>
        <v>5795.679999999993</v>
      </c>
      <c r="K18" s="4" t="s">
        <v>110</v>
      </c>
      <c r="L18" s="41"/>
    </row>
    <row r="19" spans="1:12" x14ac:dyDescent="0.55000000000000004">
      <c r="A19" s="100">
        <v>45191</v>
      </c>
      <c r="B19" s="101">
        <v>45174</v>
      </c>
      <c r="C19" s="102" t="s">
        <v>115</v>
      </c>
      <c r="D19" s="102" t="s">
        <v>136</v>
      </c>
      <c r="E19" s="102" t="s">
        <v>143</v>
      </c>
      <c r="F19" s="103" t="s">
        <v>113</v>
      </c>
      <c r="G19" s="104"/>
      <c r="H19" s="105">
        <v>196</v>
      </c>
      <c r="I19" s="10">
        <f t="shared" si="0"/>
        <v>5584.679999999993</v>
      </c>
      <c r="J19" s="30">
        <f t="shared" ref="J19:J20" si="10">IF(K19="Y",J18+G19-H19,IF(K19="N",J18,""))</f>
        <v>5599.679999999993</v>
      </c>
      <c r="K19" s="4" t="s">
        <v>110</v>
      </c>
      <c r="L19" s="41"/>
    </row>
    <row r="20" spans="1:12" x14ac:dyDescent="0.55000000000000004">
      <c r="A20" s="107">
        <v>45205</v>
      </c>
      <c r="B20" s="108">
        <v>45200</v>
      </c>
      <c r="C20" s="99" t="s">
        <v>116</v>
      </c>
      <c r="D20" s="99" t="s">
        <v>135</v>
      </c>
      <c r="E20" s="102" t="s">
        <v>117</v>
      </c>
      <c r="F20" s="109" t="s">
        <v>109</v>
      </c>
      <c r="G20" s="110"/>
      <c r="H20" s="111">
        <v>252</v>
      </c>
      <c r="I20" s="10">
        <f t="shared" si="0"/>
        <v>5332.679999999993</v>
      </c>
      <c r="J20" s="30">
        <f t="shared" si="10"/>
        <v>5347.679999999993</v>
      </c>
      <c r="K20" s="4" t="s">
        <v>110</v>
      </c>
      <c r="L20" s="41"/>
    </row>
    <row r="21" spans="1:12" x14ac:dyDescent="0.55000000000000004">
      <c r="A21" s="100">
        <v>45281</v>
      </c>
      <c r="B21" s="101">
        <v>45262</v>
      </c>
      <c r="C21" s="99" t="s">
        <v>124</v>
      </c>
      <c r="D21" s="102" t="s">
        <v>138</v>
      </c>
      <c r="E21" s="102" t="s">
        <v>121</v>
      </c>
      <c r="F21" s="103" t="s">
        <v>122</v>
      </c>
      <c r="G21" s="104"/>
      <c r="H21" s="105">
        <v>45</v>
      </c>
      <c r="I21" s="10">
        <f>IF(OR($G21&gt;0,$H21&gt;0),$I20+$G21-$H21,"")</f>
        <v>5287.679999999993</v>
      </c>
      <c r="J21" s="30">
        <f>IF(K21="Y",J20+G21-H21,IF(K21="N",J20,""))</f>
        <v>5302.679999999993</v>
      </c>
      <c r="K21" s="4" t="s">
        <v>110</v>
      </c>
      <c r="L21" s="41"/>
    </row>
    <row r="22" spans="1:12" x14ac:dyDescent="0.55000000000000004">
      <c r="A22" s="100">
        <v>45329</v>
      </c>
      <c r="B22" s="101">
        <v>45327</v>
      </c>
      <c r="C22" s="102" t="s">
        <v>127</v>
      </c>
      <c r="D22" s="102" t="s">
        <v>137</v>
      </c>
      <c r="E22" s="102" t="s">
        <v>144</v>
      </c>
      <c r="F22" s="103" t="s">
        <v>123</v>
      </c>
      <c r="G22" s="104"/>
      <c r="H22" s="105">
        <v>820</v>
      </c>
      <c r="I22" s="10">
        <f>IF(OR($G22&gt;0,$H22&gt;0),$I21+$G22-$H22,"")</f>
        <v>4467.679999999993</v>
      </c>
      <c r="J22" s="30">
        <f>IF(K22="Y",J21+G22-H22,IF(K22="N",J21,""))</f>
        <v>4482.679999999993</v>
      </c>
      <c r="K22" s="4" t="s">
        <v>110</v>
      </c>
      <c r="L22" s="41"/>
    </row>
    <row r="23" spans="1:12" x14ac:dyDescent="0.55000000000000004">
      <c r="A23" s="100">
        <v>45329</v>
      </c>
      <c r="B23" s="101">
        <v>45327</v>
      </c>
      <c r="C23" s="102" t="s">
        <v>128</v>
      </c>
      <c r="D23" s="102" t="s">
        <v>130</v>
      </c>
      <c r="E23" s="102" t="s">
        <v>125</v>
      </c>
      <c r="F23" s="103" t="s">
        <v>126</v>
      </c>
      <c r="G23" s="104"/>
      <c r="H23" s="105">
        <v>147.6</v>
      </c>
      <c r="I23" s="10">
        <f t="shared" ref="I23" si="11">IF(OR($G23&gt;0,$H23&gt;0),$I22+$G23-$H23,"")</f>
        <v>4320.0799999999927</v>
      </c>
      <c r="J23" s="30">
        <f t="shared" ref="J23" si="12">IF(K23="Y",J22+G23-H23,IF(K23="N",J22,""))</f>
        <v>4335.0799999999927</v>
      </c>
      <c r="K23" s="4" t="s">
        <v>110</v>
      </c>
      <c r="L23" s="41"/>
    </row>
    <row r="24" spans="1:12" x14ac:dyDescent="0.55000000000000004">
      <c r="A24" s="100">
        <v>45348</v>
      </c>
      <c r="B24" s="116" t="s">
        <v>9</v>
      </c>
      <c r="C24" s="19" t="s">
        <v>140</v>
      </c>
      <c r="D24" s="19" t="s">
        <v>134</v>
      </c>
      <c r="E24" s="19" t="s">
        <v>125</v>
      </c>
      <c r="F24" s="20" t="s">
        <v>151</v>
      </c>
      <c r="G24" s="21">
        <v>300</v>
      </c>
      <c r="H24" s="45"/>
      <c r="I24" s="10">
        <f t="shared" ref="I24:I32" si="13">IF(OR($G24&gt;0,$H24&gt;0),$I23+$G24-$H24,"")</f>
        <v>4620.0799999999927</v>
      </c>
      <c r="J24" s="30">
        <f t="shared" ref="J24:J32" si="14">IF(K24="Y",J23+G24-H24,IF(K24="N",J23,""))</f>
        <v>4635.0799999999927</v>
      </c>
      <c r="K24" s="4" t="s">
        <v>110</v>
      </c>
      <c r="L24" s="42" t="s">
        <v>129</v>
      </c>
    </row>
    <row r="25" spans="1:12" x14ac:dyDescent="0.55000000000000004">
      <c r="A25" s="100">
        <v>45355</v>
      </c>
      <c r="B25" s="119">
        <v>44965</v>
      </c>
      <c r="C25" s="120" t="s">
        <v>158</v>
      </c>
      <c r="D25" s="120" t="s">
        <v>87</v>
      </c>
      <c r="E25" s="120" t="s">
        <v>9</v>
      </c>
      <c r="F25" s="121" t="s">
        <v>159</v>
      </c>
      <c r="G25" s="122">
        <v>15</v>
      </c>
      <c r="H25" s="105"/>
      <c r="I25" s="10">
        <f t="shared" si="13"/>
        <v>4635.0799999999927</v>
      </c>
      <c r="J25" s="30">
        <f t="shared" ref="J25:J26" si="15">IF(K25="Y",J24+G25-H25,IF(K25="N",J24,""))</f>
        <v>4635.0799999999927</v>
      </c>
      <c r="K25" s="153" t="s">
        <v>148</v>
      </c>
      <c r="L25" s="42" t="s">
        <v>168</v>
      </c>
    </row>
    <row r="26" spans="1:12" x14ac:dyDescent="0.55000000000000004">
      <c r="A26" s="38">
        <v>45365</v>
      </c>
      <c r="B26" s="11">
        <v>45327</v>
      </c>
      <c r="C26" s="16" t="s">
        <v>146</v>
      </c>
      <c r="D26" s="16"/>
      <c r="E26" s="16" t="s">
        <v>125</v>
      </c>
      <c r="F26" s="17" t="s">
        <v>147</v>
      </c>
      <c r="G26" s="13"/>
      <c r="H26" s="45">
        <v>15</v>
      </c>
      <c r="I26" s="10">
        <f t="shared" si="13"/>
        <v>4620.0799999999927</v>
      </c>
      <c r="J26" s="30">
        <f t="shared" si="15"/>
        <v>4620.0799999999927</v>
      </c>
      <c r="K26" s="4" t="s">
        <v>110</v>
      </c>
      <c r="L26" s="41"/>
    </row>
    <row r="27" spans="1:12" x14ac:dyDescent="0.55000000000000004">
      <c r="A27" s="39"/>
      <c r="C27" s="19"/>
      <c r="D27" s="19"/>
      <c r="E27" s="19"/>
      <c r="F27" s="20"/>
      <c r="G27" s="22"/>
      <c r="H27" s="45"/>
      <c r="I27" s="10" t="str">
        <f t="shared" si="13"/>
        <v/>
      </c>
      <c r="J27" s="30" t="str">
        <f t="shared" si="14"/>
        <v/>
      </c>
      <c r="K27" s="4"/>
      <c r="L27" s="42"/>
    </row>
    <row r="28" spans="1:12" x14ac:dyDescent="0.55000000000000004">
      <c r="A28" s="39"/>
      <c r="C28" s="19"/>
      <c r="D28" s="19"/>
      <c r="E28" s="19"/>
      <c r="F28" s="20"/>
      <c r="G28" s="22"/>
      <c r="H28" s="13"/>
      <c r="I28" s="10" t="str">
        <f t="shared" si="13"/>
        <v/>
      </c>
      <c r="J28" s="30" t="str">
        <f t="shared" si="14"/>
        <v/>
      </c>
      <c r="K28" s="4"/>
      <c r="L28" s="42"/>
    </row>
    <row r="29" spans="1:12" x14ac:dyDescent="0.55000000000000004">
      <c r="A29" s="39"/>
      <c r="C29" s="19"/>
      <c r="D29" s="19"/>
      <c r="E29" s="19"/>
      <c r="F29" s="20"/>
      <c r="G29" s="22"/>
      <c r="H29" s="13"/>
      <c r="I29" s="10" t="str">
        <f t="shared" si="13"/>
        <v/>
      </c>
      <c r="J29" s="30" t="str">
        <f t="shared" si="14"/>
        <v/>
      </c>
      <c r="K29" s="4"/>
      <c r="L29" s="42"/>
    </row>
    <row r="30" spans="1:12" x14ac:dyDescent="0.55000000000000004">
      <c r="A30" s="39"/>
      <c r="C30" s="19"/>
      <c r="D30" s="19"/>
      <c r="E30" s="19"/>
      <c r="F30" s="20"/>
      <c r="G30" s="22"/>
      <c r="H30" s="13"/>
      <c r="I30" s="10" t="str">
        <f t="shared" si="13"/>
        <v/>
      </c>
      <c r="J30" s="30" t="str">
        <f t="shared" si="14"/>
        <v/>
      </c>
      <c r="K30" s="4"/>
      <c r="L30" s="42"/>
    </row>
    <row r="31" spans="1:12" x14ac:dyDescent="0.55000000000000004">
      <c r="A31" s="39"/>
      <c r="C31" s="19"/>
      <c r="D31" s="19"/>
      <c r="E31" s="19"/>
      <c r="F31" s="20"/>
      <c r="G31" s="22"/>
      <c r="H31" s="13"/>
      <c r="I31" s="10" t="str">
        <f t="shared" si="13"/>
        <v/>
      </c>
      <c r="J31" s="30" t="str">
        <f t="shared" si="14"/>
        <v/>
      </c>
      <c r="K31" s="4"/>
      <c r="L31" s="42"/>
    </row>
    <row r="32" spans="1:12" x14ac:dyDescent="0.55000000000000004">
      <c r="A32" s="39"/>
      <c r="C32" s="19"/>
      <c r="D32" s="19"/>
      <c r="E32" s="19"/>
      <c r="F32" s="20"/>
      <c r="G32" s="22"/>
      <c r="H32" s="13"/>
      <c r="I32" s="10" t="str">
        <f t="shared" si="13"/>
        <v/>
      </c>
      <c r="J32" s="30" t="str">
        <f t="shared" si="14"/>
        <v/>
      </c>
      <c r="K32" s="4"/>
      <c r="L32" s="42"/>
    </row>
    <row r="33" spans="3:10" x14ac:dyDescent="0.55000000000000004">
      <c r="C33" s="19"/>
      <c r="D33" s="19"/>
      <c r="E33" s="19"/>
      <c r="F33" s="20"/>
      <c r="G33" s="22"/>
      <c r="H33" s="22"/>
      <c r="I33" s="10"/>
      <c r="J33" s="30"/>
    </row>
    <row r="34" spans="3:10" x14ac:dyDescent="0.55000000000000004">
      <c r="C34" s="19"/>
      <c r="D34" s="19"/>
      <c r="E34" s="19"/>
      <c r="G34" s="22"/>
      <c r="H34" s="22"/>
      <c r="I34" s="10"/>
      <c r="J34" s="30"/>
    </row>
    <row r="35" spans="3:10" x14ac:dyDescent="0.55000000000000004">
      <c r="C35" s="19"/>
      <c r="D35" s="19"/>
      <c r="E35" s="19"/>
      <c r="G35" s="22"/>
      <c r="H35" s="22"/>
      <c r="I35" s="10"/>
      <c r="J35" s="30"/>
    </row>
    <row r="36" spans="3:10" x14ac:dyDescent="0.55000000000000004">
      <c r="C36" s="19"/>
      <c r="D36" s="19"/>
      <c r="E36" s="19"/>
      <c r="G36" s="22"/>
      <c r="H36" s="22"/>
      <c r="I36" s="10"/>
      <c r="J36" s="30"/>
    </row>
    <row r="37" spans="3:10" x14ac:dyDescent="0.55000000000000004">
      <c r="C37" s="19"/>
      <c r="D37" s="19"/>
      <c r="E37" s="19"/>
      <c r="G37" s="22"/>
      <c r="H37" s="22"/>
      <c r="I37" s="10"/>
      <c r="J37" s="30"/>
    </row>
    <row r="38" spans="3:10" x14ac:dyDescent="0.55000000000000004">
      <c r="C38" s="19"/>
      <c r="D38" s="19"/>
      <c r="E38" s="19"/>
      <c r="G38" s="22"/>
      <c r="H38" s="22"/>
      <c r="I38" s="10"/>
      <c r="J38" s="30"/>
    </row>
    <row r="39" spans="3:10" x14ac:dyDescent="0.55000000000000004">
      <c r="C39" s="19"/>
      <c r="D39" s="19"/>
      <c r="E39" s="19"/>
      <c r="G39" s="22"/>
      <c r="H39" s="22"/>
      <c r="I39" s="10"/>
      <c r="J39" s="30"/>
    </row>
    <row r="40" spans="3:10" x14ac:dyDescent="0.55000000000000004">
      <c r="C40" s="19"/>
      <c r="D40" s="19"/>
      <c r="E40" s="19"/>
      <c r="G40" s="22"/>
      <c r="H40" s="22"/>
      <c r="I40" s="10"/>
      <c r="J40" s="30"/>
    </row>
    <row r="41" spans="3:10" x14ac:dyDescent="0.55000000000000004">
      <c r="C41" s="19"/>
      <c r="D41" s="19"/>
      <c r="E41" s="19"/>
      <c r="G41" s="22"/>
      <c r="H41" s="22"/>
      <c r="I41" s="10"/>
      <c r="J41" s="30"/>
    </row>
    <row r="42" spans="3:10" x14ac:dyDescent="0.55000000000000004">
      <c r="C42" s="19"/>
      <c r="D42" s="19"/>
      <c r="E42" s="19"/>
      <c r="G42" s="22"/>
      <c r="H42" s="22"/>
      <c r="I42" s="10"/>
      <c r="J42" s="30"/>
    </row>
    <row r="43" spans="3:10" x14ac:dyDescent="0.55000000000000004">
      <c r="C43" s="19"/>
      <c r="D43" s="19"/>
      <c r="E43" s="19"/>
      <c r="I43" s="10"/>
      <c r="J43" s="31"/>
    </row>
    <row r="44" spans="3:10" x14ac:dyDescent="0.55000000000000004">
      <c r="C44" s="19"/>
      <c r="D44" s="19"/>
      <c r="E44" s="19"/>
      <c r="I44" s="10"/>
      <c r="J44" s="31"/>
    </row>
    <row r="45" spans="3:10" x14ac:dyDescent="0.55000000000000004">
      <c r="C45" s="19"/>
      <c r="D45" s="19"/>
      <c r="E45" s="19"/>
      <c r="I45" s="10"/>
      <c r="J45" s="31"/>
    </row>
    <row r="46" spans="3:10" x14ac:dyDescent="0.55000000000000004">
      <c r="C46" s="19"/>
      <c r="D46" s="19"/>
      <c r="E46" s="19"/>
      <c r="I46" s="10"/>
      <c r="J46" s="31"/>
    </row>
    <row r="47" spans="3:10" x14ac:dyDescent="0.55000000000000004">
      <c r="C47" s="19"/>
      <c r="D47" s="19"/>
      <c r="E47" s="19"/>
      <c r="I47" s="10"/>
      <c r="J47" s="31"/>
    </row>
  </sheetData>
  <mergeCells count="2">
    <mergeCell ref="A1:K1"/>
    <mergeCell ref="F4:H4"/>
  </mergeCells>
  <conditionalFormatting sqref="A4:H45">
    <cfRule type="expression" dxfId="5" priority="1">
      <formula>$K4="Y"</formula>
    </cfRule>
  </conditionalFormatting>
  <conditionalFormatting sqref="K4:K47">
    <cfRule type="cellIs" dxfId="4" priority="2" operator="equal">
      <formula>"N"</formula>
    </cfRule>
  </conditionalFormatting>
  <printOptions horizontalCentered="1"/>
  <pageMargins left="0.23622047244094491" right="0.23622047244094491" top="0.39370078740157483" bottom="0.39370078740157483" header="0.31496062992125984" footer="0.31496062992125984"/>
  <pageSetup paperSize="9" scale="79" orientation="landscape" r:id="rId1"/>
  <ignoredErrors>
    <ignoredError sqref="C14 C16:C18 E16:E17 C19:C23 E18:E21 E23:E24 C2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AB5D-1DEB-4B80-B5EA-A5E7C5FB3998}">
  <sheetPr>
    <tabColor rgb="FFFFC000"/>
  </sheetPr>
  <dimension ref="A1:O49"/>
  <sheetViews>
    <sheetView tabSelected="1" zoomScaleNormal="100" workbookViewId="0">
      <pane ySplit="4" topLeftCell="A5" activePane="bottomLeft" state="frozen"/>
      <selection pane="bottomLeft" activeCell="A11" sqref="A11"/>
    </sheetView>
  </sheetViews>
  <sheetFormatPr defaultRowHeight="14.4" x14ac:dyDescent="0.55000000000000004"/>
  <cols>
    <col min="1" max="1" width="11.15625" style="9" customWidth="1"/>
    <col min="2" max="2" width="10.41796875" customWidth="1"/>
    <col min="3" max="3" width="8.68359375" style="5" customWidth="1"/>
    <col min="4" max="4" width="8.83984375" style="5" customWidth="1"/>
    <col min="5" max="5" width="8.68359375" style="5" customWidth="1"/>
    <col min="6" max="6" width="5.578125" style="5" customWidth="1"/>
    <col min="7" max="7" width="40.15625" customWidth="1"/>
    <col min="8" max="9" width="10.68359375" customWidth="1"/>
    <col min="10" max="10" width="12.15625" customWidth="1"/>
    <col min="11" max="11" width="10.41796875" style="6" customWidth="1"/>
    <col min="12" max="12" width="8.68359375" style="5" customWidth="1"/>
    <col min="13" max="13" width="38.15625" customWidth="1"/>
    <col min="14" max="14" width="11.68359375" style="159" customWidth="1"/>
    <col min="15" max="15" width="10.15625" bestFit="1" customWidth="1"/>
  </cols>
  <sheetData>
    <row r="1" spans="1:15" s="14" customFormat="1" ht="18.600000000000001" thickTop="1" x14ac:dyDescent="0.7">
      <c r="A1" s="187" t="s">
        <v>85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73" t="s">
        <v>211</v>
      </c>
      <c r="N1" s="180">
        <f>'Budget FY24-25'!B29+'Fund Allocation'!C5</f>
        <v>4540.3999999999996</v>
      </c>
    </row>
    <row r="2" spans="1:15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4" t="s">
        <v>182</v>
      </c>
      <c r="G2" s="25" t="s">
        <v>4</v>
      </c>
      <c r="H2" s="25" t="s">
        <v>5</v>
      </c>
      <c r="I2" s="44" t="s">
        <v>72</v>
      </c>
      <c r="J2" s="43" t="s">
        <v>6</v>
      </c>
      <c r="K2" s="26" t="s">
        <v>69</v>
      </c>
      <c r="L2" s="172" t="s">
        <v>73</v>
      </c>
      <c r="M2" s="174" t="s">
        <v>187</v>
      </c>
      <c r="N2" s="181">
        <f>SUMIF(F5:F31,"B",I5:I31)</f>
        <v>299</v>
      </c>
    </row>
    <row r="3" spans="1:15" s="179" customFormat="1" ht="15" customHeight="1" thickTop="1" thickBot="1" x14ac:dyDescent="0.65">
      <c r="A3" s="176"/>
      <c r="B3" s="177"/>
      <c r="C3" s="177"/>
      <c r="D3" s="177"/>
      <c r="E3" s="177"/>
      <c r="F3" s="177"/>
      <c r="G3" s="178" t="s">
        <v>76</v>
      </c>
      <c r="H3" s="29">
        <f>SUM(H4:H49)</f>
        <v>1800</v>
      </c>
      <c r="I3" s="98">
        <f>SUM(I4:I49)</f>
        <v>299</v>
      </c>
      <c r="J3" s="48" cm="1">
        <f t="array" ref="J3">LOOKUP(2,1/(K:K&lt;&gt;""),J:J)</f>
        <v>6121.0799999999927</v>
      </c>
      <c r="K3" s="46" cm="1">
        <f t="array" ref="K3">LOOKUP(2,1/(K:K&lt;&gt;""),K:K)</f>
        <v>6385.0799999999927</v>
      </c>
      <c r="L3" s="177"/>
      <c r="M3" s="178" t="s">
        <v>210</v>
      </c>
      <c r="N3" s="175">
        <f>N1-N2</f>
        <v>4241.3999999999996</v>
      </c>
      <c r="O3" s="182"/>
    </row>
    <row r="4" spans="1:15" ht="16.2" thickTop="1" thickBot="1" x14ac:dyDescent="0.65">
      <c r="A4" s="52">
        <v>45388</v>
      </c>
      <c r="B4" s="52"/>
      <c r="C4" s="53"/>
      <c r="D4" s="53"/>
      <c r="E4" s="53"/>
      <c r="F4" s="53"/>
      <c r="G4" s="188" t="s">
        <v>119</v>
      </c>
      <c r="H4" s="188"/>
      <c r="I4" s="189"/>
      <c r="J4" s="62">
        <f>'FY 23-24'!I3</f>
        <v>4620.0799999999927</v>
      </c>
      <c r="K4" s="63">
        <f>'FY 23-24'!J3</f>
        <v>4620.0799999999927</v>
      </c>
      <c r="L4" s="54" t="s">
        <v>70</v>
      </c>
      <c r="M4" s="185" t="s">
        <v>208</v>
      </c>
      <c r="N4" s="186" cm="1">
        <f t="array" ref="N4">LOOKUP(2,1/(N:N&lt;&gt;""),N:N)</f>
        <v>1879.679999999993</v>
      </c>
    </row>
    <row r="5" spans="1:15" ht="14.7" thickTop="1" x14ac:dyDescent="0.55000000000000004">
      <c r="A5" s="38">
        <v>45396</v>
      </c>
      <c r="B5" s="11" t="s">
        <v>9</v>
      </c>
      <c r="C5" s="16" t="s">
        <v>8</v>
      </c>
      <c r="D5" s="16" t="s">
        <v>9</v>
      </c>
      <c r="E5" s="16" t="s">
        <v>125</v>
      </c>
      <c r="F5" s="16" t="s">
        <v>183</v>
      </c>
      <c r="G5" s="17" t="s">
        <v>48</v>
      </c>
      <c r="H5" s="13"/>
      <c r="I5" s="45">
        <v>35</v>
      </c>
      <c r="J5" s="10">
        <f t="shared" ref="J5:J34" si="0">IF(OR($H5&gt;0,$I5&gt;0),$J4+$H5-$I5,"")</f>
        <v>4585.0799999999927</v>
      </c>
      <c r="K5" s="30">
        <f t="shared" ref="K5:K34" si="1">IF(L5="Y",K4+H5-I5,IF(L5="N",K4,""))</f>
        <v>4585.0799999999927</v>
      </c>
      <c r="L5" s="4" t="s">
        <v>110</v>
      </c>
      <c r="M5" s="41"/>
      <c r="N5" s="159">
        <f>J5-$N$3</f>
        <v>343.67999999999302</v>
      </c>
    </row>
    <row r="6" spans="1:15" x14ac:dyDescent="0.55000000000000004">
      <c r="A6" s="38">
        <v>45410</v>
      </c>
      <c r="B6" s="11"/>
      <c r="C6" s="16" t="s">
        <v>149</v>
      </c>
      <c r="D6" s="16" t="s">
        <v>9</v>
      </c>
      <c r="E6" s="16" t="s">
        <v>125</v>
      </c>
      <c r="F6" s="16"/>
      <c r="G6" s="17" t="s">
        <v>150</v>
      </c>
      <c r="H6" s="13">
        <v>1800</v>
      </c>
      <c r="I6" s="45"/>
      <c r="J6" s="10">
        <f t="shared" ref="J6:J9" si="2">IF(OR($H6&gt;0,$I6&gt;0),$J5+$H6-$I6,"")</f>
        <v>6385.0799999999927</v>
      </c>
      <c r="K6" s="30">
        <f t="shared" ref="K6:K8" si="3">IF(L6="Y",K5+H6-I6,IF(L6="N",K5,""))</f>
        <v>6385.0799999999927</v>
      </c>
      <c r="L6" s="4" t="s">
        <v>110</v>
      </c>
      <c r="M6" s="41"/>
      <c r="N6" s="159">
        <f t="shared" ref="N6:N9" si="4">J6-$N$3</f>
        <v>2143.679999999993</v>
      </c>
    </row>
    <row r="7" spans="1:15" x14ac:dyDescent="0.55000000000000004">
      <c r="A7" s="38" t="s">
        <v>212</v>
      </c>
      <c r="B7" s="11">
        <v>45404</v>
      </c>
      <c r="C7" s="16" t="s">
        <v>180</v>
      </c>
      <c r="D7" s="16"/>
      <c r="E7" s="16" t="s">
        <v>125</v>
      </c>
      <c r="F7" s="16" t="s">
        <v>183</v>
      </c>
      <c r="G7" s="17" t="s">
        <v>24</v>
      </c>
      <c r="H7" s="13"/>
      <c r="I7" s="45">
        <v>134</v>
      </c>
      <c r="J7" s="10">
        <f t="shared" si="2"/>
        <v>6251.0799999999927</v>
      </c>
      <c r="K7" s="30">
        <f t="shared" si="3"/>
        <v>6385.0799999999927</v>
      </c>
      <c r="L7" s="4" t="s">
        <v>148</v>
      </c>
      <c r="M7" s="41"/>
      <c r="N7" s="159">
        <f t="shared" si="4"/>
        <v>2009.679999999993</v>
      </c>
    </row>
    <row r="8" spans="1:15" x14ac:dyDescent="0.55000000000000004">
      <c r="A8" s="12" t="s">
        <v>212</v>
      </c>
      <c r="B8" s="11">
        <v>45404</v>
      </c>
      <c r="C8" s="16" t="s">
        <v>179</v>
      </c>
      <c r="D8" s="16"/>
      <c r="E8" s="16" t="s">
        <v>125</v>
      </c>
      <c r="F8" s="16" t="s">
        <v>183</v>
      </c>
      <c r="G8" s="17" t="s">
        <v>61</v>
      </c>
      <c r="H8" s="13"/>
      <c r="I8" s="45">
        <v>115</v>
      </c>
      <c r="J8" s="10">
        <f t="shared" si="2"/>
        <v>6136.0799999999927</v>
      </c>
      <c r="K8" s="30">
        <f t="shared" si="3"/>
        <v>6385.0799999999927</v>
      </c>
      <c r="L8" s="4" t="s">
        <v>148</v>
      </c>
      <c r="M8" s="1"/>
      <c r="N8" s="159">
        <f t="shared" si="4"/>
        <v>1894.679999999993</v>
      </c>
    </row>
    <row r="9" spans="1:15" x14ac:dyDescent="0.55000000000000004">
      <c r="A9" s="12" t="s">
        <v>212</v>
      </c>
      <c r="B9" s="11">
        <v>45404</v>
      </c>
      <c r="C9" s="16" t="s">
        <v>181</v>
      </c>
      <c r="D9" s="99"/>
      <c r="E9" s="16" t="s">
        <v>125</v>
      </c>
      <c r="F9" s="16" t="s">
        <v>183</v>
      </c>
      <c r="G9" s="17" t="s">
        <v>177</v>
      </c>
      <c r="H9" s="13"/>
      <c r="I9" s="45">
        <v>15</v>
      </c>
      <c r="J9" s="10">
        <f t="shared" si="2"/>
        <v>6121.0799999999927</v>
      </c>
      <c r="K9" s="30">
        <f t="shared" ref="K9" si="5">IF(L9="Y",K8+H9-I9,IF(L9="N",K8,""))</f>
        <v>6385.0799999999927</v>
      </c>
      <c r="L9" s="4" t="s">
        <v>148</v>
      </c>
      <c r="M9" s="1"/>
      <c r="N9" s="159">
        <f t="shared" si="4"/>
        <v>1879.679999999993</v>
      </c>
      <c r="O9" s="183"/>
    </row>
    <row r="10" spans="1:15" x14ac:dyDescent="0.55000000000000004">
      <c r="A10" s="12"/>
      <c r="B10" s="11"/>
      <c r="C10" s="16"/>
      <c r="D10" s="16"/>
      <c r="E10" s="16"/>
      <c r="F10" s="16"/>
      <c r="G10" s="17"/>
      <c r="H10" s="13"/>
      <c r="I10" s="45"/>
      <c r="J10" s="10" t="str">
        <f t="shared" si="0"/>
        <v/>
      </c>
      <c r="K10" s="30" t="str">
        <f t="shared" si="1"/>
        <v/>
      </c>
      <c r="L10" s="4"/>
      <c r="M10" s="1"/>
    </row>
    <row r="11" spans="1:15" x14ac:dyDescent="0.55000000000000004">
      <c r="A11" s="12"/>
      <c r="B11" s="11"/>
      <c r="C11" s="16"/>
      <c r="D11" s="16"/>
      <c r="E11" s="16"/>
      <c r="F11" s="16"/>
      <c r="G11" s="17"/>
      <c r="H11" s="13"/>
      <c r="I11" s="45"/>
      <c r="J11" s="10" t="str">
        <f t="shared" si="0"/>
        <v/>
      </c>
      <c r="K11" s="30" t="str">
        <f t="shared" si="1"/>
        <v/>
      </c>
      <c r="L11" s="4"/>
      <c r="M11" s="1"/>
    </row>
    <row r="12" spans="1:15" x14ac:dyDescent="0.55000000000000004">
      <c r="A12" s="12"/>
      <c r="B12" s="11"/>
      <c r="C12" s="16"/>
      <c r="D12" s="16"/>
      <c r="E12" s="16"/>
      <c r="F12" s="16"/>
      <c r="G12" s="17"/>
      <c r="H12" s="13"/>
      <c r="I12" s="45"/>
      <c r="J12" s="10" t="str">
        <f t="shared" si="0"/>
        <v/>
      </c>
      <c r="K12" s="30" t="str">
        <f t="shared" si="1"/>
        <v/>
      </c>
      <c r="L12" s="4"/>
      <c r="M12" s="1"/>
    </row>
    <row r="13" spans="1:15" x14ac:dyDescent="0.55000000000000004">
      <c r="A13" s="12"/>
      <c r="B13" s="11"/>
      <c r="C13" s="16"/>
      <c r="D13" s="16"/>
      <c r="E13" s="16"/>
      <c r="F13" s="16"/>
      <c r="G13" s="17"/>
      <c r="H13" s="13"/>
      <c r="I13" s="45"/>
      <c r="J13" s="10" t="str">
        <f t="shared" si="0"/>
        <v/>
      </c>
      <c r="K13" s="30" t="str">
        <f t="shared" si="1"/>
        <v/>
      </c>
      <c r="L13" s="4"/>
      <c r="M13" s="1"/>
    </row>
    <row r="14" spans="1:15" x14ac:dyDescent="0.55000000000000004">
      <c r="A14" s="12"/>
      <c r="B14" s="11"/>
      <c r="C14" s="16"/>
      <c r="D14" s="16"/>
      <c r="E14" s="16"/>
      <c r="F14" s="16"/>
      <c r="G14" s="17"/>
      <c r="H14" s="13"/>
      <c r="I14" s="45"/>
      <c r="J14" s="10" t="str">
        <f t="shared" si="0"/>
        <v/>
      </c>
      <c r="K14" s="30" t="str">
        <f t="shared" si="1"/>
        <v/>
      </c>
      <c r="L14" s="4"/>
      <c r="M14" s="1"/>
    </row>
    <row r="15" spans="1:15" x14ac:dyDescent="0.55000000000000004">
      <c r="A15" s="12"/>
      <c r="B15" s="11"/>
      <c r="C15" s="16"/>
      <c r="D15" s="16"/>
      <c r="E15" s="16"/>
      <c r="F15" s="16"/>
      <c r="G15" s="17"/>
      <c r="H15" s="13"/>
      <c r="I15" s="45"/>
      <c r="J15" s="10" t="str">
        <f t="shared" si="0"/>
        <v/>
      </c>
      <c r="K15" s="30" t="str">
        <f t="shared" si="1"/>
        <v/>
      </c>
      <c r="L15" s="4"/>
      <c r="M15" s="1"/>
    </row>
    <row r="16" spans="1:15" x14ac:dyDescent="0.55000000000000004">
      <c r="A16" s="12"/>
      <c r="B16" s="11"/>
      <c r="C16" s="16"/>
      <c r="D16" s="16"/>
      <c r="E16" s="16"/>
      <c r="F16" s="16"/>
      <c r="G16" s="17"/>
      <c r="H16" s="13"/>
      <c r="I16" s="45"/>
      <c r="J16" s="10" t="str">
        <f t="shared" si="0"/>
        <v/>
      </c>
      <c r="K16" s="30" t="str">
        <f t="shared" si="1"/>
        <v/>
      </c>
      <c r="L16" s="4"/>
      <c r="M16" s="1"/>
    </row>
    <row r="17" spans="1:13" x14ac:dyDescent="0.55000000000000004">
      <c r="A17" s="12"/>
      <c r="B17" s="11"/>
      <c r="C17" s="16"/>
      <c r="D17" s="16"/>
      <c r="E17" s="16"/>
      <c r="F17" s="16"/>
      <c r="G17" s="17"/>
      <c r="H17" s="13"/>
      <c r="I17" s="45"/>
      <c r="J17" s="10" t="str">
        <f t="shared" si="0"/>
        <v/>
      </c>
      <c r="K17" s="30" t="str">
        <f t="shared" si="1"/>
        <v/>
      </c>
      <c r="L17" s="4"/>
      <c r="M17" s="1"/>
    </row>
    <row r="18" spans="1:13" x14ac:dyDescent="0.55000000000000004">
      <c r="A18" s="12"/>
      <c r="B18" s="11"/>
      <c r="C18" s="16"/>
      <c r="D18" s="16"/>
      <c r="E18" s="16"/>
      <c r="F18" s="16"/>
      <c r="G18" s="17"/>
      <c r="H18" s="13"/>
      <c r="I18" s="45"/>
      <c r="J18" s="10" t="str">
        <f t="shared" si="0"/>
        <v/>
      </c>
      <c r="K18" s="30" t="str">
        <f t="shared" si="1"/>
        <v/>
      </c>
      <c r="L18" s="4"/>
      <c r="M18" s="1"/>
    </row>
    <row r="19" spans="1:13" x14ac:dyDescent="0.55000000000000004">
      <c r="A19" s="12"/>
      <c r="B19" s="11"/>
      <c r="C19" s="16"/>
      <c r="D19" s="16"/>
      <c r="E19" s="16"/>
      <c r="F19" s="16"/>
      <c r="G19" s="17"/>
      <c r="H19" s="13"/>
      <c r="I19" s="45"/>
      <c r="J19" s="10" t="str">
        <f t="shared" si="0"/>
        <v/>
      </c>
      <c r="K19" s="30" t="str">
        <f t="shared" si="1"/>
        <v/>
      </c>
      <c r="L19" s="4"/>
      <c r="M19" s="1"/>
    </row>
    <row r="20" spans="1:13" x14ac:dyDescent="0.55000000000000004">
      <c r="A20" s="8"/>
      <c r="B20" s="7"/>
      <c r="C20" s="16"/>
      <c r="D20" s="16"/>
      <c r="E20" s="16"/>
      <c r="F20" s="16"/>
      <c r="G20" s="17"/>
      <c r="H20" s="13"/>
      <c r="I20" s="45"/>
      <c r="J20" s="10" t="str">
        <f t="shared" si="0"/>
        <v/>
      </c>
      <c r="K20" s="30" t="str">
        <f t="shared" si="1"/>
        <v/>
      </c>
      <c r="L20" s="4"/>
      <c r="M20" s="1"/>
    </row>
    <row r="21" spans="1:13" x14ac:dyDescent="0.55000000000000004">
      <c r="A21" s="7"/>
      <c r="B21" s="7"/>
      <c r="C21" s="16"/>
      <c r="D21" s="16"/>
      <c r="E21" s="16"/>
      <c r="F21" s="16"/>
      <c r="G21" s="18"/>
      <c r="H21" s="10"/>
      <c r="I21" s="45"/>
      <c r="J21" s="10" t="str">
        <f t="shared" si="0"/>
        <v/>
      </c>
      <c r="K21" s="30" t="str">
        <f t="shared" si="1"/>
        <v/>
      </c>
      <c r="L21" s="4"/>
      <c r="M21" s="1"/>
    </row>
    <row r="22" spans="1:13" x14ac:dyDescent="0.55000000000000004">
      <c r="A22" s="8"/>
      <c r="B22" s="7"/>
      <c r="C22" s="16"/>
      <c r="D22" s="16"/>
      <c r="E22" s="16"/>
      <c r="F22" s="16"/>
      <c r="G22" s="18"/>
      <c r="H22" s="13"/>
      <c r="I22" s="45"/>
      <c r="J22" s="10" t="str">
        <f t="shared" si="0"/>
        <v/>
      </c>
      <c r="K22" s="30" t="str">
        <f t="shared" si="1"/>
        <v/>
      </c>
      <c r="L22" s="4"/>
      <c r="M22" s="1"/>
    </row>
    <row r="23" spans="1:13" x14ac:dyDescent="0.55000000000000004">
      <c r="A23" s="7"/>
      <c r="B23" s="7"/>
      <c r="C23" s="16"/>
      <c r="D23" s="16"/>
      <c r="E23" s="16"/>
      <c r="F23" s="16"/>
      <c r="G23" s="17"/>
      <c r="H23" s="13"/>
      <c r="I23" s="45"/>
      <c r="J23" s="10" t="str">
        <f t="shared" si="0"/>
        <v/>
      </c>
      <c r="K23" s="30" t="str">
        <f t="shared" si="1"/>
        <v/>
      </c>
      <c r="L23" s="4"/>
      <c r="M23" s="1"/>
    </row>
    <row r="24" spans="1:13" x14ac:dyDescent="0.55000000000000004">
      <c r="B24" s="9"/>
      <c r="C24" s="19"/>
      <c r="D24" s="19"/>
      <c r="E24" s="19"/>
      <c r="F24" s="19"/>
      <c r="G24" s="20"/>
      <c r="H24" s="21"/>
      <c r="I24" s="45"/>
      <c r="J24" s="10" t="str">
        <f t="shared" si="0"/>
        <v/>
      </c>
      <c r="K24" s="30" t="str">
        <f t="shared" si="1"/>
        <v/>
      </c>
      <c r="L24" s="4"/>
    </row>
    <row r="25" spans="1:13" x14ac:dyDescent="0.55000000000000004">
      <c r="B25" s="9"/>
      <c r="C25" s="19"/>
      <c r="D25" s="19"/>
      <c r="E25" s="19"/>
      <c r="F25" s="19"/>
      <c r="G25" s="20"/>
      <c r="H25" s="21"/>
      <c r="I25" s="45"/>
      <c r="J25" s="10" t="str">
        <f t="shared" si="0"/>
        <v/>
      </c>
      <c r="K25" s="30" t="str">
        <f t="shared" si="1"/>
        <v/>
      </c>
      <c r="L25" s="4"/>
    </row>
    <row r="26" spans="1:13" x14ac:dyDescent="0.55000000000000004">
      <c r="B26" s="9"/>
      <c r="C26" s="19"/>
      <c r="D26" s="19"/>
      <c r="E26" s="19"/>
      <c r="F26" s="19"/>
      <c r="G26" s="20"/>
      <c r="H26" s="22"/>
      <c r="I26" s="45"/>
      <c r="J26" s="10" t="str">
        <f t="shared" si="0"/>
        <v/>
      </c>
      <c r="K26" s="30" t="str">
        <f t="shared" si="1"/>
        <v/>
      </c>
      <c r="L26" s="4"/>
    </row>
    <row r="27" spans="1:13" x14ac:dyDescent="0.55000000000000004">
      <c r="B27" s="9"/>
      <c r="C27" s="19"/>
      <c r="D27" s="19"/>
      <c r="E27" s="19"/>
      <c r="F27" s="19"/>
      <c r="G27" s="20"/>
      <c r="H27" s="22"/>
      <c r="I27" s="45"/>
      <c r="J27" s="10" t="str">
        <f t="shared" si="0"/>
        <v/>
      </c>
      <c r="K27" s="30" t="str">
        <f t="shared" si="1"/>
        <v/>
      </c>
      <c r="L27" s="4"/>
    </row>
    <row r="28" spans="1:13" x14ac:dyDescent="0.55000000000000004">
      <c r="B28" s="9"/>
      <c r="C28" s="19"/>
      <c r="D28" s="19"/>
      <c r="E28" s="19"/>
      <c r="F28" s="19"/>
      <c r="G28" s="20"/>
      <c r="H28" s="22"/>
      <c r="I28" s="45"/>
      <c r="J28" s="10" t="str">
        <f t="shared" si="0"/>
        <v/>
      </c>
      <c r="K28" s="30" t="str">
        <f t="shared" si="1"/>
        <v/>
      </c>
      <c r="L28" s="4"/>
    </row>
    <row r="29" spans="1:13" x14ac:dyDescent="0.55000000000000004">
      <c r="B29" s="9"/>
      <c r="C29" s="19"/>
      <c r="D29" s="19"/>
      <c r="E29" s="19"/>
      <c r="F29" s="19"/>
      <c r="G29" s="20"/>
      <c r="H29" s="22"/>
      <c r="I29" s="45"/>
      <c r="J29" s="10" t="str">
        <f t="shared" si="0"/>
        <v/>
      </c>
      <c r="K29" s="30" t="str">
        <f t="shared" si="1"/>
        <v/>
      </c>
      <c r="L29" s="4"/>
    </row>
    <row r="30" spans="1:13" x14ac:dyDescent="0.55000000000000004">
      <c r="B30" s="9"/>
      <c r="C30" s="19"/>
      <c r="D30" s="19"/>
      <c r="E30" s="19"/>
      <c r="F30" s="19"/>
      <c r="G30" s="20"/>
      <c r="H30" s="22"/>
      <c r="I30" s="45"/>
      <c r="J30" s="10" t="str">
        <f t="shared" si="0"/>
        <v/>
      </c>
      <c r="K30" s="30" t="str">
        <f t="shared" si="1"/>
        <v/>
      </c>
      <c r="L30" s="4"/>
    </row>
    <row r="31" spans="1:13" x14ac:dyDescent="0.55000000000000004">
      <c r="B31" s="9"/>
      <c r="C31" s="19"/>
      <c r="D31" s="19"/>
      <c r="E31" s="19"/>
      <c r="F31" s="19"/>
      <c r="G31" s="20"/>
      <c r="H31" s="22"/>
      <c r="I31" s="13"/>
      <c r="J31" s="10" t="str">
        <f t="shared" si="0"/>
        <v/>
      </c>
      <c r="K31" s="30" t="str">
        <f t="shared" si="1"/>
        <v/>
      </c>
      <c r="L31" s="4"/>
    </row>
    <row r="32" spans="1:13" x14ac:dyDescent="0.55000000000000004">
      <c r="B32" s="9"/>
      <c r="C32" s="19"/>
      <c r="D32" s="19"/>
      <c r="E32" s="19"/>
      <c r="F32" s="19"/>
      <c r="G32" s="20"/>
      <c r="H32" s="22"/>
      <c r="I32" s="13"/>
      <c r="J32" s="10" t="str">
        <f t="shared" si="0"/>
        <v/>
      </c>
      <c r="K32" s="30" t="str">
        <f t="shared" si="1"/>
        <v/>
      </c>
      <c r="L32" s="4"/>
    </row>
    <row r="33" spans="2:12" x14ac:dyDescent="0.55000000000000004">
      <c r="B33" s="9"/>
      <c r="C33" s="19"/>
      <c r="D33" s="19"/>
      <c r="E33" s="19"/>
      <c r="F33" s="19"/>
      <c r="G33" s="20"/>
      <c r="H33" s="22"/>
      <c r="I33" s="13"/>
      <c r="J33" s="10" t="str">
        <f t="shared" si="0"/>
        <v/>
      </c>
      <c r="K33" s="30" t="str">
        <f t="shared" si="1"/>
        <v/>
      </c>
      <c r="L33" s="4"/>
    </row>
    <row r="34" spans="2:12" x14ac:dyDescent="0.55000000000000004">
      <c r="B34" s="9"/>
      <c r="C34" s="19"/>
      <c r="D34" s="19"/>
      <c r="E34" s="19"/>
      <c r="F34" s="19"/>
      <c r="G34" s="20"/>
      <c r="H34" s="22"/>
      <c r="I34" s="13"/>
      <c r="J34" s="10" t="str">
        <f t="shared" si="0"/>
        <v/>
      </c>
      <c r="K34" s="30" t="str">
        <f t="shared" si="1"/>
        <v/>
      </c>
      <c r="L34" s="4"/>
    </row>
    <row r="35" spans="2:12" x14ac:dyDescent="0.55000000000000004">
      <c r="B35" s="9"/>
      <c r="C35" s="19"/>
      <c r="D35" s="19"/>
      <c r="E35" s="19"/>
      <c r="F35" s="19"/>
      <c r="G35" s="20"/>
      <c r="H35" s="22"/>
      <c r="I35" s="22"/>
      <c r="J35" s="10"/>
      <c r="K35" s="30"/>
    </row>
    <row r="36" spans="2:12" x14ac:dyDescent="0.55000000000000004">
      <c r="B36" s="9"/>
      <c r="C36" s="19"/>
      <c r="D36" s="19"/>
      <c r="E36" s="19"/>
      <c r="F36" s="19"/>
      <c r="H36" s="22"/>
      <c r="I36" s="22"/>
      <c r="J36" s="10"/>
      <c r="K36" s="30"/>
    </row>
    <row r="37" spans="2:12" x14ac:dyDescent="0.55000000000000004">
      <c r="B37" s="9"/>
      <c r="C37" s="19"/>
      <c r="D37" s="19"/>
      <c r="E37" s="19"/>
      <c r="F37" s="19"/>
      <c r="H37" s="22"/>
      <c r="I37" s="22"/>
      <c r="J37" s="10"/>
      <c r="K37" s="30"/>
    </row>
    <row r="38" spans="2:12" x14ac:dyDescent="0.55000000000000004">
      <c r="B38" s="9"/>
      <c r="C38" s="19"/>
      <c r="D38" s="19"/>
      <c r="E38" s="19"/>
      <c r="F38" s="19"/>
      <c r="H38" s="22"/>
      <c r="I38" s="22"/>
      <c r="J38" s="10"/>
      <c r="K38" s="30"/>
    </row>
    <row r="39" spans="2:12" x14ac:dyDescent="0.55000000000000004">
      <c r="B39" s="9"/>
      <c r="C39" s="19"/>
      <c r="D39" s="19"/>
      <c r="E39" s="19"/>
      <c r="F39" s="19"/>
      <c r="H39" s="22"/>
      <c r="I39" s="22"/>
      <c r="J39" s="10"/>
      <c r="K39" s="30"/>
    </row>
    <row r="40" spans="2:12" x14ac:dyDescent="0.55000000000000004">
      <c r="B40" s="9"/>
      <c r="C40" s="19"/>
      <c r="D40" s="19"/>
      <c r="E40" s="19"/>
      <c r="F40" s="19"/>
      <c r="H40" s="22"/>
      <c r="I40" s="22"/>
      <c r="J40" s="10"/>
      <c r="K40" s="30"/>
    </row>
    <row r="41" spans="2:12" x14ac:dyDescent="0.55000000000000004">
      <c r="B41" s="9"/>
      <c r="C41" s="19"/>
      <c r="D41" s="19"/>
      <c r="E41" s="19"/>
      <c r="F41" s="19"/>
      <c r="H41" s="22"/>
      <c r="I41" s="22"/>
      <c r="J41" s="10"/>
      <c r="K41" s="30"/>
    </row>
    <row r="42" spans="2:12" x14ac:dyDescent="0.55000000000000004">
      <c r="B42" s="9"/>
      <c r="C42" s="19"/>
      <c r="D42" s="19"/>
      <c r="E42" s="19"/>
      <c r="F42" s="19"/>
      <c r="H42" s="22"/>
      <c r="I42" s="22"/>
      <c r="J42" s="10"/>
      <c r="K42" s="30"/>
    </row>
    <row r="43" spans="2:12" x14ac:dyDescent="0.55000000000000004">
      <c r="B43" s="9"/>
      <c r="C43" s="19"/>
      <c r="D43" s="19"/>
      <c r="E43" s="19"/>
      <c r="F43" s="19"/>
      <c r="H43" s="22"/>
      <c r="I43" s="22"/>
      <c r="J43" s="10"/>
      <c r="K43" s="30"/>
    </row>
    <row r="44" spans="2:12" x14ac:dyDescent="0.55000000000000004">
      <c r="B44" s="9"/>
      <c r="C44" s="19"/>
      <c r="D44" s="19"/>
      <c r="E44" s="19"/>
      <c r="F44" s="19"/>
      <c r="H44" s="22"/>
      <c r="I44" s="22"/>
      <c r="J44" s="10"/>
      <c r="K44" s="30"/>
    </row>
    <row r="45" spans="2:12" x14ac:dyDescent="0.55000000000000004">
      <c r="B45" s="9"/>
      <c r="C45" s="19"/>
      <c r="D45" s="19"/>
      <c r="E45" s="19"/>
      <c r="F45" s="19"/>
      <c r="J45" s="10"/>
      <c r="K45" s="31"/>
    </row>
    <row r="46" spans="2:12" x14ac:dyDescent="0.55000000000000004">
      <c r="B46" s="9"/>
      <c r="C46" s="19"/>
      <c r="D46" s="19"/>
      <c r="E46" s="19"/>
      <c r="F46" s="19"/>
      <c r="J46" s="10"/>
      <c r="K46" s="31"/>
    </row>
    <row r="47" spans="2:12" x14ac:dyDescent="0.55000000000000004">
      <c r="B47" s="9"/>
      <c r="C47" s="19"/>
      <c r="D47" s="19"/>
      <c r="E47" s="19"/>
      <c r="F47" s="19"/>
      <c r="J47" s="10"/>
      <c r="K47" s="31"/>
    </row>
    <row r="48" spans="2:12" x14ac:dyDescent="0.55000000000000004">
      <c r="B48" s="9"/>
      <c r="C48" s="19"/>
      <c r="D48" s="19"/>
      <c r="E48" s="19"/>
      <c r="F48" s="19"/>
      <c r="J48" s="10"/>
      <c r="K48" s="31"/>
    </row>
    <row r="49" spans="2:11" x14ac:dyDescent="0.55000000000000004">
      <c r="B49" s="9"/>
      <c r="C49" s="19"/>
      <c r="D49" s="19"/>
      <c r="E49" s="19"/>
      <c r="F49" s="19"/>
      <c r="J49" s="10"/>
      <c r="K49" s="31"/>
    </row>
  </sheetData>
  <mergeCells count="2">
    <mergeCell ref="A1:L1"/>
    <mergeCell ref="G4:I4"/>
  </mergeCells>
  <conditionalFormatting sqref="A4:L49">
    <cfRule type="expression" dxfId="3" priority="1">
      <formula>$L4="Y"</formula>
    </cfRule>
  </conditionalFormatting>
  <conditionalFormatting sqref="L4:L49">
    <cfRule type="cellIs" dxfId="2" priority="6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  <ignoredErrors>
    <ignoredError sqref="E5 C6:C8 E6:E8 C9:C30 E9:E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FY 16-17</vt:lpstr>
      <vt:lpstr>FY 17-18</vt:lpstr>
      <vt:lpstr>FY 18-19</vt:lpstr>
      <vt:lpstr>FY 19-20</vt:lpstr>
      <vt:lpstr>FY 20-21</vt:lpstr>
      <vt:lpstr>FY 21-22</vt:lpstr>
      <vt:lpstr>FY 22-23</vt:lpstr>
      <vt:lpstr>FY 23-24</vt:lpstr>
      <vt:lpstr>FY 24-25</vt:lpstr>
      <vt:lpstr>FY 25-26 </vt:lpstr>
      <vt:lpstr>Budget FY24-25</vt:lpstr>
      <vt:lpstr>VAT 21-24</vt:lpstr>
      <vt:lpstr>VAT 24-25 </vt:lpstr>
      <vt:lpstr>Fund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 Booth</cp:lastModifiedBy>
  <cp:lastPrinted>2024-05-07T13:32:57Z</cp:lastPrinted>
  <dcterms:created xsi:type="dcterms:W3CDTF">2023-04-07T17:00:41Z</dcterms:created>
  <dcterms:modified xsi:type="dcterms:W3CDTF">2024-05-13T08:24:20Z</dcterms:modified>
</cp:coreProperties>
</file>